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TES DE RESULTA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<sst xmlns="http://schemas.openxmlformats.org/spreadsheetml/2006/main" count="796" uniqueCount="528">
  <si>
    <t xml:space="preserve">Ann.</t>
  </si>
  <si>
    <t xml:space="preserve">Codes</t>
  </si>
  <si>
    <r>
      <rPr>
        <sz val="10"/>
        <rFont val="Arial"/>
        <family val="2"/>
        <charset val="1"/>
      </rPr>
      <t xml:space="preserve">Exercice
</t>
    </r>
    <r>
      <rPr>
        <b val="true"/>
        <sz val="10"/>
        <rFont val="Arial"/>
        <family val="2"/>
        <charset val="1"/>
      </rPr>
      <t xml:space="preserve">2024</t>
    </r>
  </si>
  <si>
    <r>
      <rPr>
        <sz val="10"/>
        <rFont val="Arial"/>
        <family val="2"/>
        <charset val="1"/>
      </rPr>
      <t xml:space="preserve">Exercice
</t>
    </r>
    <r>
      <rPr>
        <b val="true"/>
        <sz val="10"/>
        <rFont val="Arial"/>
        <family val="2"/>
        <charset val="1"/>
      </rPr>
      <t xml:space="preserve">2023</t>
    </r>
  </si>
  <si>
    <t xml:space="preserve">Code répartition catégorie</t>
  </si>
  <si>
    <t xml:space="preserve">PRODUITS &amp; CHARGES D'EXPLOITATION </t>
  </si>
  <si>
    <t xml:space="preserve">Ventes et prestations </t>
  </si>
  <si>
    <t xml:space="preserve">70/74</t>
  </si>
  <si>
    <t xml:space="preserve">Chiffre d'affaires</t>
  </si>
  <si>
    <t xml:space="preserve">4.9</t>
  </si>
  <si>
    <t xml:space="preserve">Recettes &amp; droits perçus en qualité d'organisateur d'activités culturelles</t>
  </si>
  <si>
    <t xml:space="preserve">Abonnements &amp; inscriptions annuels </t>
  </si>
  <si>
    <t xml:space="preserve">Droits de location, droits d'accès individuels &amp; collectifs </t>
  </si>
  <si>
    <t xml:space="preserve">Droits, cessions de droits, licences &amp; royalties</t>
  </si>
  <si>
    <t xml:space="preserve">Droits, cessions de droits de diffusion des programmes télévisuels</t>
  </si>
  <si>
    <t xml:space="preserve">Autres recettes &amp; droits que 7000 à 7003 &amp; 7008</t>
  </si>
  <si>
    <t xml:space="preserve">Prestations de services culturels auprès de tiers organisateurs </t>
  </si>
  <si>
    <t xml:space="preserve">Spectacles &amp; manifestations d'art vivant </t>
  </si>
  <si>
    <t xml:space="preserve">- en Communauté française</t>
  </si>
  <si>
    <t xml:space="preserve">- en Belgique (hors Communauté française)</t>
  </si>
  <si>
    <t xml:space="preserve">- en Union européenne (hors Belgique) </t>
  </si>
  <si>
    <t xml:space="preserve">- hors Union européenne</t>
  </si>
  <si>
    <t xml:space="preserve">Spectacles &amp; manifestations d'art mécanisé</t>
  </si>
  <si>
    <t xml:space="preserve">Services culturels spécialisés : commissariat d'exposition,</t>
  </si>
  <si>
    <t xml:space="preserve">animations, interventions culturelles </t>
  </si>
  <si>
    <t xml:space="preserve">Services de conférences, débats, séminaires &amp; formations </t>
  </si>
  <si>
    <t xml:space="preserve">Mises à disposition d'expositions temporaires</t>
  </si>
  <si>
    <t xml:space="preserve">Services de recherches, d'études &amp; de journalisme</t>
  </si>
  <si>
    <t xml:space="preserve">Services artistiques spécialisés : mise en scène, scénographie,…</t>
  </si>
  <si>
    <t xml:space="preserve">Autres services culturels que 7010 à 7016</t>
  </si>
  <si>
    <t xml:space="preserve">Produits des biens culturels </t>
  </si>
  <si>
    <t xml:space="preserve">Editions "papier" : livres, revues, BD, catalogues, affiches, cartes </t>
  </si>
  <si>
    <t xml:space="preserve">Editions "audio" : disques, cassettes audio</t>
  </si>
  <si>
    <t xml:space="preserve">Editions "audiovisuelles" : films, cassettes vidéo</t>
  </si>
  <si>
    <t xml:space="preserve">Editions "multimedia" : DVD, CD-R, logiciels </t>
  </si>
  <si>
    <t xml:space="preserve">Editions sur d'autres supports : tissus, vêtements, plastiques </t>
  </si>
  <si>
    <t xml:space="preserve">Produits des œuvres, mobiliers &amp; objets d'art originaux </t>
  </si>
  <si>
    <t xml:space="preserve">Produits des multiples d'œuvres, objets d'art &amp; objets culturels  </t>
  </si>
  <si>
    <t xml:space="preserve">Produits d'autres objets, reproductions d'art, marchandises,  </t>
  </si>
  <si>
    <t xml:space="preserve">éditions &amp; biens culturels acquis auprès de tiers </t>
  </si>
  <si>
    <t xml:space="preserve">Produits d'autres biens culturels que 7020 à 7027</t>
  </si>
  <si>
    <t xml:space="preserve">Coproductions </t>
  </si>
  <si>
    <t xml:space="preserve">Apports reçus en coproduction </t>
  </si>
  <si>
    <t xml:space="preserve">Apports partenaires FWB (détailler)</t>
  </si>
  <si>
    <t xml:space="preserve">Apports partenaires hors FWB (détailler)</t>
  </si>
  <si>
    <t xml:space="preserve">Redistributions reçues dans le cadre de coproduction </t>
  </si>
  <si>
    <t xml:space="preserve">Reprise sur fonds propres (10/15) affectés en coproduction</t>
  </si>
  <si>
    <t xml:space="preserve">Reprise sur provision (16) pour engagement en coproduction</t>
  </si>
  <si>
    <t xml:space="preserve">Autres produits de coproduction que 7030 à 7031</t>
  </si>
  <si>
    <t xml:space="preserve">Services divers dans le cadre non-marchand  </t>
  </si>
  <si>
    <t xml:space="preserve">Produits de bars, foyers, buffets, cafétéria, boissons, petite restauration</t>
  </si>
  <si>
    <t xml:space="preserve">Produits des services d'accueils, ticketterie, salles &amp; vestiaires</t>
  </si>
  <si>
    <t xml:space="preserve">Produits d'espaces publicitaires &amp; sponsoring </t>
  </si>
  <si>
    <t xml:space="preserve">Production publicitaire &amp; mise à disposition d'espaces publicitaires</t>
  </si>
  <si>
    <t xml:space="preserve">multimedia, y compris production publicitaire non dissociée</t>
  </si>
  <si>
    <t xml:space="preserve">Sponsoring &amp; parrainages d'entreprises </t>
  </si>
  <si>
    <t xml:space="preserve">Valeurs d'échanges promotionnels </t>
  </si>
  <si>
    <t xml:space="preserve">Autres produits que 70420 à 70422</t>
  </si>
  <si>
    <t xml:space="preserve">Produits non dissociés des espaces publicitaires &amp; informatifs</t>
  </si>
  <si>
    <t xml:space="preserve">Produits de mise à disposition d'infrastructures</t>
  </si>
  <si>
    <t xml:space="preserve">Produits de mise à disposition de mobiliers, machines</t>
  </si>
  <si>
    <t xml:space="preserve">&amp; matériels techniques, outillage &amp; matériel roulant</t>
  </si>
  <si>
    <t xml:space="preserve">Produits de mise à disposition de services techniques</t>
  </si>
  <si>
    <t xml:space="preserve">Produits de commissions sur ventes de biens </t>
  </si>
  <si>
    <t xml:space="preserve">&amp; services culturels effectuées pour compte de tiers  </t>
  </si>
  <si>
    <t xml:space="preserve">Produits de captations &amp; productions de programmes </t>
  </si>
  <si>
    <t xml:space="preserve">audiovisuels, télévisuels &amp; multimedia</t>
  </si>
  <si>
    <t xml:space="preserve">Produits d'autres services que 7040 à 7048</t>
  </si>
  <si>
    <t xml:space="preserve">Recettes des distributeurs </t>
  </si>
  <si>
    <t xml:space="preserve">Recettes perçues selon le décret auprès des intercommunales </t>
  </si>
  <si>
    <t xml:space="preserve">Recettes perçues à d'autres titres auprès des intercommunales </t>
  </si>
  <si>
    <t xml:space="preserve">Recettes perçues selon le décret auprès d'autres distributeurs </t>
  </si>
  <si>
    <t xml:space="preserve">Recettes perçues à d'autres titres auprès d'autres distributeurs </t>
  </si>
  <si>
    <t xml:space="preserve">Autres recettes, droits &amp; produits que 700 à 706</t>
  </si>
  <si>
    <t xml:space="preserve">Remises, ristournes &amp; rabais accordés (-) </t>
  </si>
  <si>
    <t xml:space="preserve">Variations des stocks &amp; des commandes en cours d'exécution</t>
  </si>
  <si>
    <t xml:space="preserve">Production immobilisée </t>
  </si>
  <si>
    <t xml:space="preserve">Cotisations, dons, legs &amp; subsides </t>
  </si>
  <si>
    <t xml:space="preserve">Cotisations des membres associés </t>
  </si>
  <si>
    <t xml:space="preserve">- versées par les membres associés</t>
  </si>
  <si>
    <t xml:space="preserve">- perçues par redistribution d'une association apparentée </t>
  </si>
  <si>
    <t xml:space="preserve">Cotisations des membres adhérents </t>
  </si>
  <si>
    <t xml:space="preserve">- versées par les membres adhérents </t>
  </si>
  <si>
    <t xml:space="preserve">Dons sans droit de reprise </t>
  </si>
  <si>
    <t xml:space="preserve">- reçus de personnes physiques &amp; immunisés sur le plan fiscal</t>
  </si>
  <si>
    <t xml:space="preserve">- reçus de personnes physiques &amp; non immunisés sur le plan fiscal</t>
  </si>
  <si>
    <t xml:space="preserve">- reçus par mécénat d'entreprise, d'associations &amp; fondations</t>
  </si>
  <si>
    <t xml:space="preserve">- Fondations</t>
  </si>
  <si>
    <t xml:space="preserve">- Tax Shelter</t>
  </si>
  <si>
    <t xml:space="preserve">- Loterie Nationale (sponsoring)</t>
  </si>
  <si>
    <t xml:space="preserve">Dons avec droit de reprise</t>
  </si>
  <si>
    <t xml:space="preserve">- reçus de personnes physiques</t>
  </si>
  <si>
    <t xml:space="preserve">- reçus de personnes morales</t>
  </si>
  <si>
    <t xml:space="preserve">Legs sans droit de reprise </t>
  </si>
  <si>
    <t xml:space="preserve">Legs avec droit de reprise</t>
  </si>
  <si>
    <t xml:space="preserve">Subsides en capital &amp; intérêts</t>
  </si>
  <si>
    <t xml:space="preserve">Subsides en capital &amp; intérêts reçus en espèces</t>
  </si>
  <si>
    <t xml:space="preserve">- des villes, communes, intercommunales, communautés urbaines  </t>
  </si>
  <si>
    <t xml:space="preserve">- des provinces</t>
  </si>
  <si>
    <t xml:space="preserve">- de la Commission communautaire française - BXL </t>
  </si>
  <si>
    <t xml:space="preserve">- de la Région de Bruxelles Capitale </t>
  </si>
  <si>
    <t xml:space="preserve">- de la Région wallonne </t>
  </si>
  <si>
    <t xml:space="preserve">- de la Communauté française Wallonie-Bruxelles </t>
  </si>
  <si>
    <t xml:space="preserve">a. - CFWB pour l'infrastructure </t>
  </si>
  <si>
    <t xml:space="preserve">73615ANX1</t>
  </si>
  <si>
    <t xml:space="preserve">b. - CFWB pour l'équipement </t>
  </si>
  <si>
    <t xml:space="preserve">73615ANX2</t>
  </si>
  <si>
    <t xml:space="preserve">c. - CFWB autre subside en capital &amp; intérêts en espèces</t>
  </si>
  <si>
    <t xml:space="preserve">73615ANX3</t>
  </si>
  <si>
    <t xml:space="preserve">- de l'Etat fédéral</t>
  </si>
  <si>
    <t xml:space="preserve">- de l'Union européenne </t>
  </si>
  <si>
    <t xml:space="preserve">- d'autres opérateurs privés ou publics</t>
  </si>
  <si>
    <t xml:space="preserve">Subsides en capital reçus en nature</t>
  </si>
  <si>
    <t xml:space="preserve">- de la Communauté française </t>
  </si>
  <si>
    <t xml:space="preserve">73625ANX1</t>
  </si>
  <si>
    <t xml:space="preserve">73625ANX2</t>
  </si>
  <si>
    <t xml:space="preserve">c. - CFWB autres subsides en capital en nature </t>
  </si>
  <si>
    <t xml:space="preserve">73625ANX3</t>
  </si>
  <si>
    <t xml:space="preserve">Subsides et subventions d'exploitation</t>
  </si>
  <si>
    <t xml:space="preserve">Subsides &amp; subventions d'exploitation des villes, communes, intercommunales</t>
  </si>
  <si>
    <t xml:space="preserve">&amp; communautés urbaines </t>
  </si>
  <si>
    <t xml:space="preserve">Subsides &amp; subventions d'exploitation des provinces</t>
  </si>
  <si>
    <t xml:space="preserve">Subsides &amp; subventions d'exploitation de la Commission communautaire</t>
  </si>
  <si>
    <t xml:space="preserve">française de Bruxelles </t>
  </si>
  <si>
    <t xml:space="preserve">Subsides &amp; subventions d'exploitation de la Région de Bruxelles Capitale </t>
  </si>
  <si>
    <t xml:space="preserve">a. - BXL pour les politiques d'emploi</t>
  </si>
  <si>
    <t xml:space="preserve">7373ANX1</t>
  </si>
  <si>
    <t xml:space="preserve">b. - BXL pour les autres politiques </t>
  </si>
  <si>
    <t xml:space="preserve">7373ANX2</t>
  </si>
  <si>
    <t xml:space="preserve">Subsides &amp; subventions d'exploitation de la Région wallonne </t>
  </si>
  <si>
    <t xml:space="preserve">a. - RW pour les politiques d'emploi </t>
  </si>
  <si>
    <t xml:space="preserve">7374ANX1</t>
  </si>
  <si>
    <t xml:space="preserve">b. - RW pour les autres politiques </t>
  </si>
  <si>
    <t xml:space="preserve">7374ANX2</t>
  </si>
  <si>
    <t xml:space="preserve">Subsides &amp; subventions d'exploitation de la Communauté française </t>
  </si>
  <si>
    <t xml:space="preserve">a. - CFWB - DO 20 - affaires générales &amp; centres culturels </t>
  </si>
  <si>
    <t xml:space="preserve">7375ANX1</t>
  </si>
  <si>
    <t xml:space="preserve">b. - CFWB - DO 21 - arts de la scène  (préciser)</t>
  </si>
  <si>
    <t xml:space="preserve">7375ANX2</t>
  </si>
  <si>
    <t xml:space="preserve">c. - CFWB - DO 22 - livre &amp; lecture publique  </t>
  </si>
  <si>
    <t xml:space="preserve">7375ANX3</t>
  </si>
  <si>
    <t xml:space="preserve">d. - CFWB - DO 23 - jeunesse </t>
  </si>
  <si>
    <t xml:space="preserve">7375ANX4</t>
  </si>
  <si>
    <t xml:space="preserve">e. - CFWB - DO 23 - éducation permanente  </t>
  </si>
  <si>
    <t xml:space="preserve">7375ANX5</t>
  </si>
  <si>
    <t xml:space="preserve">f. - CFWB - DO 23 - centres d'expression &amp; de créativité </t>
  </si>
  <si>
    <t xml:space="preserve">7375ANX6</t>
  </si>
  <si>
    <t xml:space="preserve">g. - CFWB - DO 24 - patrimoine &amp; arts plastiques  </t>
  </si>
  <si>
    <t xml:space="preserve">7375ANX7</t>
  </si>
  <si>
    <t xml:space="preserve">h. - CFWB - DO 25 - audiovisuel &amp; multimédia </t>
  </si>
  <si>
    <t xml:space="preserve">7375ANX8</t>
  </si>
  <si>
    <t xml:space="preserve">i. - CFWB - Loterie Nationale </t>
  </si>
  <si>
    <t xml:space="preserve">7375ANX9</t>
  </si>
  <si>
    <t xml:space="preserve">j. - CFWB - Décret emploi non-marchand </t>
  </si>
  <si>
    <t xml:space="preserve">7375ANX10</t>
  </si>
  <si>
    <t xml:space="preserve">k. - CFWB - Autres subsides et subventions</t>
  </si>
  <si>
    <t xml:space="preserve">7375ANX11</t>
  </si>
  <si>
    <t xml:space="preserve">Subsides &amp; subventions d'exploitation de l'Etat fédéral</t>
  </si>
  <si>
    <t xml:space="preserve">a. FED pour la politique des grandes villes </t>
  </si>
  <si>
    <t xml:space="preserve">7376ANX1</t>
  </si>
  <si>
    <t xml:space="preserve">b. FED pour la politique de coopération internationale </t>
  </si>
  <si>
    <t xml:space="preserve">7376ANX2</t>
  </si>
  <si>
    <t xml:space="preserve">c. FED pour les autres politiques </t>
  </si>
  <si>
    <t xml:space="preserve">7376ANX3</t>
  </si>
  <si>
    <t xml:space="preserve">Subsides &amp; interventions d'exploitation du Fonds Maribel </t>
  </si>
  <si>
    <t xml:space="preserve">Subsides &amp; subventions d'exploitation de l'Union européenne </t>
  </si>
  <si>
    <t xml:space="preserve">Subsides &amp; subventions d'exploitation d'autres opérateurs privés ou publics</t>
  </si>
  <si>
    <t xml:space="preserve">Montants compensatoires destinés à réduire le coût salarial</t>
  </si>
  <si>
    <t xml:space="preserve">Autres produits d'exploitation </t>
  </si>
  <si>
    <t xml:space="preserve">Plus-values sur réalisations d'immobilisations corporelles </t>
  </si>
  <si>
    <t xml:space="preserve">Plus-values sur réalisations de créances commerciales </t>
  </si>
  <si>
    <t xml:space="preserve">Produits de refacturations de charges </t>
  </si>
  <si>
    <t xml:space="preserve">Recettes de redistributions </t>
  </si>
  <si>
    <t xml:space="preserve">Redistributions d'une association apparentée</t>
  </si>
  <si>
    <t xml:space="preserve">- de niveau international</t>
  </si>
  <si>
    <t xml:space="preserve">- de niveau national ou communautaire </t>
  </si>
  <si>
    <t xml:space="preserve">- de niveau régional </t>
  </si>
  <si>
    <t xml:space="preserve">- de niveau local </t>
  </si>
  <si>
    <t xml:space="preserve">- d'autres associations apparentées</t>
  </si>
  <si>
    <t xml:space="preserve">Autres redistributions d'autres opérateurs que 7442</t>
  </si>
  <si>
    <t xml:space="preserve">Autres produits d'exploitation que 740 à 744</t>
  </si>
  <si>
    <t xml:space="preserve">Approvisionnements, marchandises, services &amp; biens divers </t>
  </si>
  <si>
    <t xml:space="preserve">60/61</t>
  </si>
  <si>
    <t xml:space="preserve">Approvisionnements </t>
  </si>
  <si>
    <t xml:space="preserve">F</t>
  </si>
  <si>
    <t xml:space="preserve">Fonct hors
MS</t>
  </si>
  <si>
    <t xml:space="preserve">Achats de matières premières </t>
  </si>
  <si>
    <t xml:space="preserve">Achats de fournitures </t>
  </si>
  <si>
    <t xml:space="preserve">Achats de services, travaux &amp; études </t>
  </si>
  <si>
    <t xml:space="preserve">Sous-traitances générales </t>
  </si>
  <si>
    <t xml:space="preserve">Achats de marchandises </t>
  </si>
  <si>
    <t xml:space="preserve">Achats d'immeubles destinés à la vente </t>
  </si>
  <si>
    <t xml:space="preserve">Remises, ristournes &amp; rabais obtenus (-)</t>
  </si>
  <si>
    <t xml:space="preserve">Variations des stocks</t>
  </si>
  <si>
    <t xml:space="preserve">Services &amp; biens divers </t>
  </si>
  <si>
    <t xml:space="preserve">Loyers &amp; locations permanents des équipements</t>
  </si>
  <si>
    <t xml:space="preserve">I</t>
  </si>
  <si>
    <t xml:space="preserve">Infra</t>
  </si>
  <si>
    <t xml:space="preserve">- de terrains </t>
  </si>
  <si>
    <t xml:space="preserve">- de bâtiments</t>
  </si>
  <si>
    <t xml:space="preserve">- d'installations techniques, machines &amp; outillage, y compris </t>
  </si>
  <si>
    <t xml:space="preserve">les moyens de captation,de transmission du signal audio &amp; télévisuel </t>
  </si>
  <si>
    <t xml:space="preserve">- de matériels &amp; mobiliers de bureau</t>
  </si>
  <si>
    <t xml:space="preserve">- d'instruments de musique</t>
  </si>
  <si>
    <t xml:space="preserve">- d'autres équipements que 61000 à 61004</t>
  </si>
  <si>
    <t xml:space="preserve">- d'équipements non dissociés </t>
  </si>
  <si>
    <t xml:space="preserve">Loyers &amp; locations non permanents des équipements </t>
  </si>
  <si>
    <t xml:space="preserve">les moyens de captation, transmission du signal audio &amp; télévisuel </t>
  </si>
  <si>
    <t xml:space="preserve">- d'autres équipements que 61010 à 61014</t>
  </si>
  <si>
    <t xml:space="preserve">Eau </t>
  </si>
  <si>
    <t xml:space="preserve">Energies </t>
  </si>
  <si>
    <t xml:space="preserve">Electricité </t>
  </si>
  <si>
    <t xml:space="preserve">Gaz</t>
  </si>
  <si>
    <t xml:space="preserve">Mazout de chauffage </t>
  </si>
  <si>
    <t xml:space="preserve">Autres combustibles de chauffage</t>
  </si>
  <si>
    <t xml:space="preserve">Autres combustibles et énergies que 61030 à 61033</t>
  </si>
  <si>
    <t xml:space="preserve">Energies non dissociées </t>
  </si>
  <si>
    <t xml:space="preserve">Produits &amp; petits matériels de nettoyage</t>
  </si>
  <si>
    <t xml:space="preserve">Maintenance, réparation &amp; entretien (hors rétribution)</t>
  </si>
  <si>
    <t xml:space="preserve">- des terrains </t>
  </si>
  <si>
    <t xml:space="preserve">- des bâtiments </t>
  </si>
  <si>
    <t xml:space="preserve">- des installations techniques, machines &amp; outillage </t>
  </si>
  <si>
    <t xml:space="preserve">- du matériel et mobilier de bureau</t>
  </si>
  <si>
    <t xml:space="preserve">- autres charges diverses que 61050 à 61053</t>
  </si>
  <si>
    <t xml:space="preserve">- non dissociés </t>
  </si>
  <si>
    <t xml:space="preserve">Déchets</t>
  </si>
  <si>
    <t xml:space="preserve">Prévention &amp; assurances incendie, dégâts des eaux,</t>
  </si>
  <si>
    <t xml:space="preserve">Signalisation, premiers secours, sécurité, gardiennage</t>
  </si>
  <si>
    <t xml:space="preserve">Autres frais &amp; frais non dissociés des équipements</t>
  </si>
  <si>
    <t xml:space="preserve">Locations permanentes de véhicules  </t>
  </si>
  <si>
    <t xml:space="preserve">ACT</t>
  </si>
  <si>
    <t xml:space="preserve">Activité hors MS</t>
  </si>
  <si>
    <t xml:space="preserve">- de camions &amp; camionnettes </t>
  </si>
  <si>
    <t xml:space="preserve">- de voitures </t>
  </si>
  <si>
    <t xml:space="preserve">- de roulottes &amp; matériel roulant spécifique</t>
  </si>
  <si>
    <t xml:space="preserve">- de bus &amp; minibus </t>
  </si>
  <si>
    <t xml:space="preserve">- d'autres véhicules que 61100 à 61103</t>
  </si>
  <si>
    <t xml:space="preserve">- non dissociées</t>
  </si>
  <si>
    <t xml:space="preserve">Locations non permanentes de véhicules</t>
  </si>
  <si>
    <t xml:space="preserve">- de roulottes, cars de captation &amp; matériel roulant spécifique</t>
  </si>
  <si>
    <t xml:space="preserve">- d'autres véhicules que 61110 à 61113</t>
  </si>
  <si>
    <t xml:space="preserve">Carburants </t>
  </si>
  <si>
    <t xml:space="preserve">Maintenance, réparation &amp; entretien des véhicules </t>
  </si>
  <si>
    <t xml:space="preserve">Assurances transports, véhicules &amp; passagers, assistance</t>
  </si>
  <si>
    <t xml:space="preserve">Transports publics, trains, trams, bus, vélos publics</t>
  </si>
  <si>
    <t xml:space="preserve">Transports routiers, aériens, maritimes, déménagements</t>
  </si>
  <si>
    <t xml:space="preserve">- Transports routiers, aériens, maritimes pour décor et marchandisesl</t>
  </si>
  <si>
    <t xml:space="preserve">- Transports routiers, aériens, maritimes pour personnel</t>
  </si>
  <si>
    <t xml:space="preserve">Remboursement de frais de transports pour missions </t>
  </si>
  <si>
    <t xml:space="preserve">Autres frais de transport &amp; de véhicules, parking, péages</t>
  </si>
  <si>
    <t xml:space="preserve">Frais non dissociés de véhicules &amp; de transports </t>
  </si>
  <si>
    <t xml:space="preserve">Postes &amp; expéditions </t>
  </si>
  <si>
    <t xml:space="preserve">Télécommunications &amp; NTIC </t>
  </si>
  <si>
    <t xml:space="preserve">Imprimés, enveloppes, fournitures &amp; consommables de bureau</t>
  </si>
  <si>
    <t xml:space="preserve">Duplications, photocopies extérieures, encres &amp; papiers photocopieuses</t>
  </si>
  <si>
    <t xml:space="preserve">Petit matériel, accessoires &amp; petit mobilier de bureau</t>
  </si>
  <si>
    <t xml:space="preserve">Secrétariat social, frais de gestion chèques-repas &amp; autres services sociaux</t>
  </si>
  <si>
    <t xml:space="preserve">Frais de dépôts &amp; publications, documents administratifs</t>
  </si>
  <si>
    <t xml:space="preserve">Autres assurances pour responsabilité civile &amp; risques divers</t>
  </si>
  <si>
    <t xml:space="preserve">Tickets, imprimés de ticketterie, bracelets &amp; badges  d'accès</t>
  </si>
  <si>
    <t xml:space="preserve">Autres frais &amp; frais non dissociés d'administration </t>
  </si>
  <si>
    <t xml:space="preserve">Impressions pour promotion, publicité &amp; relations publiques </t>
  </si>
  <si>
    <t xml:space="preserve">Impressions d'un périodique d'information &amp; de promotion </t>
  </si>
  <si>
    <t xml:space="preserve">Achats d'espaces publicitaires &amp; échanges promotionnels - papier</t>
  </si>
  <si>
    <t xml:space="preserve">Achats d'espaces publicitaires &amp; échanges promotionnels - autres médias </t>
  </si>
  <si>
    <t xml:space="preserve">Traiteur, alimentation, boissons, restaurant, per diem "repas"</t>
  </si>
  <si>
    <t xml:space="preserve">- Pour prospection</t>
  </si>
  <si>
    <t xml:space="preserve">- Pour accueil artistes belges ou étrangers</t>
  </si>
  <si>
    <t xml:space="preserve">Frais d'accueil &amp; décoration </t>
  </si>
  <si>
    <t xml:space="preserve">Hôtels, hérbergements, per diem "nuitées"</t>
  </si>
  <si>
    <t xml:space="preserve">Inscription, location &amp; charge de stands à des festivals &amp; salons professionnels</t>
  </si>
  <si>
    <t xml:space="preserve">Autres frais de promotion, publicité &amp; relations publiques</t>
  </si>
  <si>
    <t xml:space="preserve">Frais non dissociés de promotion, publicité &amp; relations publiques</t>
  </si>
  <si>
    <t xml:space="preserve">Documentation générale &amp; agences de presse</t>
  </si>
  <si>
    <t xml:space="preserve">Achats &amp; inscriptions à des formations pour le personnel   </t>
  </si>
  <si>
    <t xml:space="preserve">Accès à des services &amp; manifestations pour visionnements </t>
  </si>
  <si>
    <t xml:space="preserve">Achats &amp; locations de documentation &amp; études culturelles </t>
  </si>
  <si>
    <t xml:space="preserve">Droits d'accès à des manifestations ou à des activités </t>
  </si>
  <si>
    <t xml:space="preserve">- manifestations ou activités culturelles </t>
  </si>
  <si>
    <t xml:space="preserve">- manifestations ou activités sportives </t>
  </si>
  <si>
    <t xml:space="preserve">- manifestations ou activités de loisirs </t>
  </si>
  <si>
    <t xml:space="preserve">Autres frais spécifiques pour animations, débats &amp; formations</t>
  </si>
  <si>
    <t xml:space="preserve">Autres frais spécifiques pour des expositions </t>
  </si>
  <si>
    <t xml:space="preserve">ART</t>
  </si>
  <si>
    <t xml:space="preserve">Activité artistique hors MS</t>
  </si>
  <si>
    <t xml:space="preserve">Locations d'expositions temporaires</t>
  </si>
  <si>
    <t xml:space="preserve">Achats, locations &amp; entretiens d'encadrements, de supports, </t>
  </si>
  <si>
    <t xml:space="preserve">de panneaux, de vitrines, d'éclairages spécialisés </t>
  </si>
  <si>
    <t xml:space="preserve">Achats, locations &amp; entretiens de reproductions d'œuvres </t>
  </si>
  <si>
    <t xml:space="preserve">Achats &amp; locations de maquettes </t>
  </si>
  <si>
    <t xml:space="preserve">Autres achats, locations &amp; entretiens spécifiques aux expositions </t>
  </si>
  <si>
    <t xml:space="preserve">Autres achats &amp; locations non dissociés pour les expositions </t>
  </si>
  <si>
    <t xml:space="preserve">Autres frais spécifiques de spectacles, programmes &amp; manifestations</t>
  </si>
  <si>
    <t xml:space="preserve">Achats de spectacles vivants </t>
  </si>
  <si>
    <t xml:space="preserve">Achats &amp; locations de spectacles mécanisés</t>
  </si>
  <si>
    <t xml:space="preserve">Achats &amp; locations de programmes télévisuels et NTIC</t>
  </si>
  <si>
    <t xml:space="preserve">Commandes de programmes télévisuels et NTIC</t>
  </si>
  <si>
    <t xml:space="preserve">Achats &amp; locations d'autres spectacles &amp; manifestations </t>
  </si>
  <si>
    <t xml:space="preserve">Achats &amp; locations non dissociés de spectacles &amp; manifestations </t>
  </si>
  <si>
    <t xml:space="preserve">Autres frais spécifiques des éditions </t>
  </si>
  <si>
    <t xml:space="preserve">- sur support papier </t>
  </si>
  <si>
    <t xml:space="preserve">- sur support audio &amp; vidéo</t>
  </si>
  <si>
    <t xml:space="preserve">- sur support multimédia</t>
  </si>
  <si>
    <t xml:space="preserve">- sur d'autres supports que visés de 61530 à 61532</t>
  </si>
  <si>
    <t xml:space="preserve">- frais des éditions non dissociés</t>
  </si>
  <si>
    <t xml:space="preserve">Autres frais spécifiques de production de matériels pédagogiques </t>
  </si>
  <si>
    <t xml:space="preserve">Autres frais spécifiques de conservation &amp; restauration </t>
  </si>
  <si>
    <t xml:space="preserve">Autres frais spécifiques de production d'autres biens &amp; objets culturels </t>
  </si>
  <si>
    <t xml:space="preserve">Autres frais spécifiques de production d'autres biens &amp; objets </t>
  </si>
  <si>
    <t xml:space="preserve">Autres frais spécifiques de matériels artistiques &amp; techniques</t>
  </si>
  <si>
    <t xml:space="preserve">Achats, locations &amp; entretiens spécifiques des décors</t>
  </si>
  <si>
    <t xml:space="preserve">Achats, locations &amp; entretiens spécifiques des costumes </t>
  </si>
  <si>
    <t xml:space="preserve">Achats, locations &amp; entretiens spécifiques d'accessoires </t>
  </si>
  <si>
    <t xml:space="preserve">Achats, locations &amp; entretiens spécifiques des perruques &amp; maquillages </t>
  </si>
  <si>
    <t xml:space="preserve">Achats, locations &amp; entretiens de matériels d'orchestre </t>
  </si>
  <si>
    <t xml:space="preserve">Achats, locations &amp; entretiens spécifiques pour prise de vues,</t>
  </si>
  <si>
    <t xml:space="preserve">développement &amp; montage </t>
  </si>
  <si>
    <t xml:space="preserve">Achats, locations &amp; entretiens de petit matériel, outillage &amp; vêtements de travail </t>
  </si>
  <si>
    <t xml:space="preserve">Achats, locations &amp; entretiens de matériels pédagogiques </t>
  </si>
  <si>
    <t xml:space="preserve">Achats &amp; locations d'autres matériels artistiques que 61600 à 61607</t>
  </si>
  <si>
    <t xml:space="preserve">Achats &amp; locations d'autres matériels techniques que 61600 à 61607</t>
  </si>
  <si>
    <t xml:space="preserve">Apports versés à titre de coproduction </t>
  </si>
  <si>
    <t xml:space="preserve">Rétrocessions de recettes de coproduction </t>
  </si>
  <si>
    <t xml:space="preserve">Droits d'auteurs, prix &amp; subsides attribués</t>
  </si>
  <si>
    <t xml:space="preserve">Droits de suite, de diffusion &amp; d'exécution d'œuvres </t>
  </si>
  <si>
    <t xml:space="preserve">Droits attribués en vue de la reproduction d'œuvres</t>
  </si>
  <si>
    <t xml:space="preserve">Prix à des savants, des  écrivains ou des artistes </t>
  </si>
  <si>
    <t xml:space="preserve">Subsides à des savants, des écrivains ou des artistes </t>
  </si>
  <si>
    <t xml:space="preserve">Reprobel </t>
  </si>
  <si>
    <t xml:space="preserve">Autres droits, prix &amp; subsides attribués que 61630 à 61635</t>
  </si>
  <si>
    <t xml:space="preserve">Commissions de régie publicitaire</t>
  </si>
  <si>
    <t xml:space="preserve">Autres frais spécifiques de production, de diffusion &amp; d'exploitation </t>
  </si>
  <si>
    <t xml:space="preserve">Personnel intérimaire &amp; personnel mis à disposition </t>
  </si>
  <si>
    <t xml:space="preserve">MSDIV</t>
  </si>
  <si>
    <t xml:space="preserve">Rémunérations, primes &amp; pensions hors contrat de travail </t>
  </si>
  <si>
    <t xml:space="preserve">Autres rétributions &amp; indemnités </t>
  </si>
  <si>
    <t xml:space="preserve">Indemnités pour activités de volontariat </t>
  </si>
  <si>
    <t xml:space="preserve">MSF</t>
  </si>
  <si>
    <t xml:space="preserve">MS fonct</t>
  </si>
  <si>
    <t xml:space="preserve">Petites indemnités d'artistes </t>
  </si>
  <si>
    <t xml:space="preserve">MSA</t>
  </si>
  <si>
    <t xml:space="preserve">MS activité artistique</t>
  </si>
  <si>
    <t xml:space="preserve">Chèque A.L.E.</t>
  </si>
  <si>
    <t xml:space="preserve">Rétribution de tiers &amp; prestations culturelles polyvalentes ou spécialisées </t>
  </si>
  <si>
    <t xml:space="preserve">MSACT</t>
  </si>
  <si>
    <t xml:space="preserve">MS activité</t>
  </si>
  <si>
    <t xml:space="preserve">Rétribution de tiers &amp; prestations artistiques </t>
  </si>
  <si>
    <t xml:space="preserve">Rétribution de tiers &amp; prestations d'administration &amp; gestion</t>
  </si>
  <si>
    <t xml:space="preserve">Rétribution de tiers &amp; prestations de recherche, d'étude, d'analyse</t>
  </si>
  <si>
    <t xml:space="preserve">&amp; d'information, en ce compris le journalisme </t>
  </si>
  <si>
    <t xml:space="preserve">Rétribution de tiers &amp; prestations de formation </t>
  </si>
  <si>
    <t xml:space="preserve">Rétribution de tiers &amp; prestations techniques </t>
  </si>
  <si>
    <t xml:space="preserve">MSAT</t>
  </si>
  <si>
    <t xml:space="preserve">Autres rétributions de tiers &amp; prestations</t>
  </si>
  <si>
    <t xml:space="preserve">- Pour relations publiques</t>
  </si>
  <si>
    <t xml:space="preserve">MSRP</t>
  </si>
  <si>
    <t xml:space="preserve">- Pour travail de médiation</t>
  </si>
  <si>
    <t xml:space="preserve">- Pour accueil des publics</t>
  </si>
  <si>
    <t xml:space="preserve">- Pour gardiennage et sécurité</t>
  </si>
  <si>
    <t xml:space="preserve">- Autres (à détailler)</t>
  </si>
  <si>
    <t xml:space="preserve">MS Fonct</t>
  </si>
  <si>
    <t xml:space="preserve">Rémunérations, charges sociales &amp; pensions (+) (-) </t>
  </si>
  <si>
    <t xml:space="preserve">Rémunérations &amp; avantages sociaux directs</t>
  </si>
  <si>
    <t xml:space="preserve">- des administrateurs ou gérants </t>
  </si>
  <si>
    <t xml:space="preserve">- des personnels de direction </t>
  </si>
  <si>
    <t xml:space="preserve">- Générale</t>
  </si>
  <si>
    <t xml:space="preserve">- Artistique</t>
  </si>
  <si>
    <t xml:space="preserve">     - Artistique générale</t>
  </si>
  <si>
    <t xml:space="preserve">     - Musicale</t>
  </si>
  <si>
    <t xml:space="preserve">     - Orchestre</t>
  </si>
  <si>
    <t xml:space="preserve">- Administrative</t>
  </si>
  <si>
    <t xml:space="preserve">- Relations publiques et/ou communication</t>
  </si>
  <si>
    <t xml:space="preserve">- Technique</t>
  </si>
  <si>
    <t xml:space="preserve">- des personnels employés </t>
  </si>
  <si>
    <t xml:space="preserve">- Administration (à détailler)</t>
  </si>
  <si>
    <t xml:space="preserve">- Producction / Diffusion (à détailler)</t>
  </si>
  <si>
    <t xml:space="preserve">- Communication (à détailler)</t>
  </si>
  <si>
    <t xml:space="preserve">- Accueil des publics (à détailler : billetterie, télécopérateur, chef de salle, ouvreur, Horéca, …)</t>
  </si>
  <si>
    <t xml:space="preserve">- Médiation (à détailler : relations avec le public scolaire, relation autres publics, animation, atelier, …)</t>
  </si>
  <si>
    <t xml:space="preserve">- des personnels ouvriers </t>
  </si>
  <si>
    <t xml:space="preserve">- Atelier construction accessoires</t>
  </si>
  <si>
    <t xml:space="preserve">MSAA</t>
  </si>
  <si>
    <t xml:space="preserve">- Atelier confection costumes</t>
  </si>
  <si>
    <t xml:space="preserve">- Atelier construction décor</t>
  </si>
  <si>
    <t xml:space="preserve">- Cafétaria / Restaurant</t>
  </si>
  <si>
    <t xml:space="preserve">- Entretien et maintenance</t>
  </si>
  <si>
    <t xml:space="preserve">- Régie</t>
  </si>
  <si>
    <t xml:space="preserve">- Salle</t>
  </si>
  <si>
    <t xml:space="preserve">- Scène (y compris habilleur, coiffeur, …)</t>
  </si>
  <si>
    <t xml:space="preserve">- Sécurité / Surveillance</t>
  </si>
  <si>
    <t xml:space="preserve">- Autres :</t>
  </si>
  <si>
    <t xml:space="preserve">- des autres membres du personnel sous autres statuts </t>
  </si>
  <si>
    <t xml:space="preserve">- des personnels artistiques salariés</t>
  </si>
  <si>
    <t xml:space="preserve">     - Artistes</t>
  </si>
  <si>
    <t xml:space="preserve">- Auteur dramaturge</t>
  </si>
  <si>
    <t xml:space="preserve">- Accessoiriste</t>
  </si>
  <si>
    <t xml:space="preserve">- Arrangeur</t>
  </si>
  <si>
    <t xml:space="preserve">- Artiste interprète</t>
  </si>
  <si>
    <t xml:space="preserve">- Chanteur</t>
  </si>
  <si>
    <t xml:space="preserve">- Chef d'orchestre</t>
  </si>
  <si>
    <t xml:space="preserve">- Chorégraphe</t>
  </si>
  <si>
    <t xml:space="preserve">- Choriste</t>
  </si>
  <si>
    <t xml:space="preserve">- Coach</t>
  </si>
  <si>
    <t xml:space="preserve">- Comédien</t>
  </si>
  <si>
    <t xml:space="preserve">- Compositeur</t>
  </si>
  <si>
    <t xml:space="preserve">- Costumier</t>
  </si>
  <si>
    <t xml:space="preserve">- Créateur lumière ou ingénieur lumière</t>
  </si>
  <si>
    <t xml:space="preserve">- Créateur maquillage et coiffure</t>
  </si>
  <si>
    <t xml:space="preserve">- Créateur son ou ingénieur son</t>
  </si>
  <si>
    <t xml:space="preserve">- Danseur</t>
  </si>
  <si>
    <t xml:space="preserve">- Ingénieur son</t>
  </si>
  <si>
    <t xml:space="preserve">- Marionnettiste</t>
  </si>
  <si>
    <t xml:space="preserve">- Metteur en scène</t>
  </si>
  <si>
    <t xml:space="preserve">- Musicien</t>
  </si>
  <si>
    <t xml:space="preserve">- Répétiteur</t>
  </si>
  <si>
    <t xml:space="preserve">- Scénographe - Décorateur</t>
  </si>
  <si>
    <t xml:space="preserve">- Vidéaste</t>
  </si>
  <si>
    <r>
      <rPr>
        <b val="true"/>
        <sz val="13"/>
        <rFont val="Arial"/>
        <family val="2"/>
        <charset val="1"/>
      </rPr>
      <t xml:space="preserve">     - Technique</t>
    </r>
    <r>
      <rPr>
        <sz val="13"/>
        <rFont val="Arial"/>
        <family val="2"/>
        <charset val="1"/>
      </rPr>
      <t xml:space="preserve"> (à détailler : régie générale, régie plateau, régie son,</t>
    </r>
  </si>
  <si>
    <t xml:space="preserve">régie lumière, régie vidéo, …)</t>
  </si>
  <si>
    <r>
      <rPr>
        <b val="true"/>
        <sz val="13"/>
        <rFont val="Arial"/>
        <family val="2"/>
        <charset val="1"/>
      </rPr>
      <t xml:space="preserve">     - Artisan</t>
    </r>
    <r>
      <rPr>
        <sz val="13"/>
        <rFont val="Arial"/>
        <family val="2"/>
        <charset val="1"/>
      </rPr>
      <t xml:space="preserve"> (à détailler : confection costumes, construction décor,</t>
    </r>
  </si>
  <si>
    <t xml:space="preserve">habilleuse, maquilleuse, coiffeur, …)</t>
  </si>
  <si>
    <t xml:space="preserve">Cotisations patronales d'assurances sociales </t>
  </si>
  <si>
    <t xml:space="preserve">Primes patronales pour assurances extralégales </t>
  </si>
  <si>
    <t xml:space="preserve">Autres frais de personnel </t>
  </si>
  <si>
    <t xml:space="preserve">Assurances loi</t>
  </si>
  <si>
    <t xml:space="preserve">Déplacements du personnel &amp; abonnements sociaux </t>
  </si>
  <si>
    <t xml:space="preserve">Médecine du travail &amp; service médical </t>
  </si>
  <si>
    <t xml:space="preserve">Chèques-repas </t>
  </si>
  <si>
    <t xml:space="preserve">Service social, cadeaux de circonstances, divers</t>
  </si>
  <si>
    <t xml:space="preserve">Provisions pour pécules de vacances </t>
  </si>
  <si>
    <t xml:space="preserve">Autres frais de personnel que 6230 à 6235</t>
  </si>
  <si>
    <t xml:space="preserve">Pensions de retraite &amp; de survie </t>
  </si>
  <si>
    <t xml:space="preserve">- pour les administrateurs ou gérants </t>
  </si>
  <si>
    <t xml:space="preserve">- pour le personnel </t>
  </si>
  <si>
    <t xml:space="preserve">Amortissements, réductions de valeur &amp; provisions pour risques </t>
  </si>
  <si>
    <t xml:space="preserve">Amortissements &amp; réductions de valeurs sur frais</t>
  </si>
  <si>
    <t xml:space="preserve">d'établissement, sur immobilisations incorporelles &amp; corporelles </t>
  </si>
  <si>
    <t xml:space="preserve">Réductions de valeur sur stocks, sur commandes en cours </t>
  </si>
  <si>
    <t xml:space="preserve">d'exécution &amp; sur créances commerciales, dotations (reprises)</t>
  </si>
  <si>
    <t xml:space="preserve">631/4</t>
  </si>
  <si>
    <t xml:space="preserve">Provisions pour risques &amp; charges : dotations (utilisations &amp; reprises)</t>
  </si>
  <si>
    <t xml:space="preserve">635/8</t>
  </si>
  <si>
    <t xml:space="preserve">Autres charges d'exploitation </t>
  </si>
  <si>
    <t xml:space="preserve">Charges fiscales d'exploitation </t>
  </si>
  <si>
    <t xml:space="preserve">Moins values sur réalisations courantes d'immobilisations corporelles </t>
  </si>
  <si>
    <t xml:space="preserve">Moins-values sur réalisations de créances commerciales</t>
  </si>
  <si>
    <t xml:space="preserve">Dons </t>
  </si>
  <si>
    <t xml:space="preserve">Cotisations &amp; redistributions vers une association apparentée </t>
  </si>
  <si>
    <t xml:space="preserve">Cotisations à des organismes tiers (fédérations professionnelles, …) </t>
  </si>
  <si>
    <t xml:space="preserve">Cotisations à des associations apparentées </t>
  </si>
  <si>
    <t xml:space="preserve">Redistributions vers des associations apparentées </t>
  </si>
  <si>
    <t xml:space="preserve">- vers d'autres associations apparentées </t>
  </si>
  <si>
    <t xml:space="preserve">Charges d'exploitations diverses et autres que 640 à 644</t>
  </si>
  <si>
    <t xml:space="preserve">Charges portées à l'actif au titre de frais de restructuration (-) </t>
  </si>
  <si>
    <t xml:space="preserve">Bénéfice ou perte d'exploitation (+) (-)</t>
  </si>
  <si>
    <t xml:space="preserve">Exercice N</t>
  </si>
  <si>
    <t xml:space="preserve">Exercice N-1</t>
  </si>
  <si>
    <t xml:space="preserve">Produits financiers </t>
  </si>
  <si>
    <t xml:space="preserve">Produits des immobilisations financières </t>
  </si>
  <si>
    <t xml:space="preserve">Produits des actifs circulants </t>
  </si>
  <si>
    <t xml:space="preserve">Autres produits financiers </t>
  </si>
  <si>
    <t xml:space="preserve">4.10</t>
  </si>
  <si>
    <t xml:space="preserve">752/9</t>
  </si>
  <si>
    <t xml:space="preserve">Charges financières </t>
  </si>
  <si>
    <t xml:space="preserve">Charges des dettes </t>
  </si>
  <si>
    <t xml:space="preserve">Réductions de valeur sur actifs circulants autres que stocks, commandes </t>
  </si>
  <si>
    <t xml:space="preserve">en cours &amp; créances commerciales : dotations (reprises) …………………..(+) / (-)</t>
  </si>
  <si>
    <t xml:space="preserve">651/9</t>
  </si>
  <si>
    <t xml:space="preserve">Bénéfice ou perte courante (+) (-)</t>
  </si>
  <si>
    <t xml:space="preserve">Produits exceptionnels </t>
  </si>
  <si>
    <t xml:space="preserve">Reprises d'amortissements &amp; de réductions de valeur sur immobilisations</t>
  </si>
  <si>
    <t xml:space="preserve">incorporelles &amp; corporelles </t>
  </si>
  <si>
    <t xml:space="preserve">Reprises de réductions de valeur sur immobilisations financières </t>
  </si>
  <si>
    <t xml:space="preserve">Reprises de provisions pour risques et charges exceptionnels</t>
  </si>
  <si>
    <t xml:space="preserve">Plus-values sur réalisation d'actifs immobilisés </t>
  </si>
  <si>
    <t xml:space="preserve">Autres produits exceptionnels </t>
  </si>
  <si>
    <t xml:space="preserve">764/9</t>
  </si>
  <si>
    <t xml:space="preserve">Charges exceptionnelles </t>
  </si>
  <si>
    <t xml:space="preserve">Amortissements &amp; réductions de valeur exceptionnels sur frais d'établissement,</t>
  </si>
  <si>
    <t xml:space="preserve">sur immobilisations incorporelles &amp; corporelles </t>
  </si>
  <si>
    <t xml:space="preserve">Réductions de valeurs sur immobilisations financières </t>
  </si>
  <si>
    <t xml:space="preserve">Provisions pour risques &amp; charges exceptionnels : dotations (utilisations) …(+) / (-)</t>
  </si>
  <si>
    <t xml:space="preserve">Moins-values sur réalisations d'actifs immobilisés </t>
  </si>
  <si>
    <t xml:space="preserve">Autres charges exceptionnelles </t>
  </si>
  <si>
    <t xml:space="preserve">664/8</t>
  </si>
  <si>
    <t xml:space="preserve">Charges exceptionnelles portées à l'actif au titre de frais de restructuration.... (-) </t>
  </si>
  <si>
    <t xml:space="preserve">Bénéfice (Perte) de l'exercice ……………..(+) (-) </t>
  </si>
  <si>
    <t xml:space="preserve">Impôts</t>
  </si>
  <si>
    <t xml:space="preserve">Impôt sur les revenus</t>
  </si>
  <si>
    <t xml:space="preserve">Taxe annuelle compensatoire des droits de sucession </t>
  </si>
  <si>
    <t xml:space="preserve">Affectations et prélèvements </t>
  </si>
  <si>
    <t xml:space="preserve">Résultat positif de l'exercice antérieur reporté</t>
  </si>
  <si>
    <t xml:space="preserve">Prélèvement sur les fonds affectés </t>
  </si>
  <si>
    <t xml:space="preserve">Prélèvement sur les fonds associatifs </t>
  </si>
  <si>
    <t xml:space="preserve">Résultat négatif à reporter </t>
  </si>
  <si>
    <t xml:space="preserve">Résultat négatif de l'exercice antérieur reporté </t>
  </si>
  <si>
    <t xml:space="preserve">Transfert aux fonds affectés </t>
  </si>
  <si>
    <t xml:space="preserve">Résultat positif à reporter </t>
  </si>
  <si>
    <t xml:space="preserve">Total de vérification </t>
  </si>
  <si>
    <t xml:space="preserve">Répartiton des comptes 621 / 622 / 623 / 624 au prorata de la masse salariale selon une règle de trois</t>
  </si>
  <si>
    <t xml:space="preserve">Masse
salariale</t>
  </si>
  <si>
    <t xml:space="preserve">Cpte 621 " Charges patronales"</t>
  </si>
  <si>
    <t xml:space="preserve">Cpte 622 "Primes patronales
pour assurances extralégales" </t>
  </si>
  <si>
    <t xml:space="preserve">Cpte 623 "Autres frais de personnel"</t>
  </si>
  <si>
    <t xml:space="preserve">Cpte 624 "Pensions
de retraite"
&amp; de survie </t>
  </si>
  <si>
    <t xml:space="preserve">Compte
620</t>
  </si>
  <si>
    <t xml:space="preserve">il n'y a pas de MSDIV imputée dans le compte 62</t>
  </si>
  <si>
    <t xml:space="preserve">Répartition des charges par catégories</t>
  </si>
  <si>
    <t xml:space="preserve">Infrastructure (I)</t>
  </si>
  <si>
    <t xml:space="preserve">Activités (ACT)  (hors salaires)</t>
  </si>
  <si>
    <t xml:space="preserve">Activités artistiques (ART)  (hors salaires)</t>
  </si>
  <si>
    <t xml:space="preserve">Fonctionnement (F) (hors salaires)</t>
  </si>
  <si>
    <t xml:space="preserve">Total des charges hors salaires</t>
  </si>
  <si>
    <t xml:space="preserve">Répartition des charges salariales</t>
  </si>
  <si>
    <t xml:space="preserve">Masse salariale Fonctionnement (MSF)</t>
  </si>
  <si>
    <t xml:space="preserve">Masse salariale Relations publiques (MSRP)</t>
  </si>
  <si>
    <t xml:space="preserve">Masse salariale Activité (MSACT)</t>
  </si>
  <si>
    <t xml:space="preserve">Masse salariale Divers (MSDIV)</t>
  </si>
  <si>
    <t xml:space="preserve">Sous total masses salariales non-artistiques</t>
  </si>
  <si>
    <t xml:space="preserve">Masse salariale Artistique (MSA)</t>
  </si>
  <si>
    <t xml:space="preserve">Masse salariale Artistique technique (MSAT)</t>
  </si>
  <si>
    <t xml:space="preserve">Masse salariale Artistique artisans (MSAA)</t>
  </si>
  <si>
    <t xml:space="preserve">Sous total masses salariales artistiques</t>
  </si>
  <si>
    <t xml:space="preserve">Total Masses salariales</t>
  </si>
  <si>
    <t xml:space="preserve">TOTAL CHARGES (60-67)</t>
  </si>
  <si>
    <t xml:space="preserve">TOTAL PRODUITS (70-76)</t>
  </si>
  <si>
    <t xml:space="preserve">4a001</t>
  </si>
  <si>
    <t xml:space="preserve">réf. : "ASSOCIATIONS - COMPTE DE RESULTATS 2013/2016" - MISE A JOUR RdB 8 JUILLET 2013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</si>
</sst>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.00"/>
  </numFmts>
  <fonts count="1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3"/>
      <name val="Arial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3"/>
      <name val="Arial"/>
      <family val="2"/>
      <charset val="1"/>
    </font>
    <font>
      <b val="true"/>
      <sz val="10"/>
      <name val="Arial"/>
      <family val="0"/>
      <charset val="1"/>
    </font>
    <font>
      <b val="true"/>
      <sz val="16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4"/>
      <name val="Arial"/>
      <family val="2"/>
      <charset val="1"/>
    </font>
    <font>
      <sz val="14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theme="7" tint="0.7999"/>
        <bgColor rgb="FFF8FCD0"/>
      </patternFill>
    </fill>
    <fill>
      <patternFill patternType="solid">
        <fgColor rgb="FFFFFFCC"/>
        <bgColor rgb="FFF8FCD0"/>
      </patternFill>
    </fill>
    <fill>
      <patternFill patternType="solid">
        <fgColor theme="0" tint="-0.05"/>
        <bgColor rgb="FFE2F0D9"/>
      </patternFill>
    </fill>
    <fill>
      <patternFill patternType="solid">
        <fgColor theme="4" tint="0.7999"/>
        <bgColor rgb="FFCCECFF"/>
      </patternFill>
    </fill>
    <fill>
      <patternFill patternType="solid">
        <fgColor rgb="FFCCFFFF"/>
        <bgColor rgb="FFCCECFF"/>
      </patternFill>
    </fill>
    <fill>
      <patternFill patternType="solid">
        <fgColor rgb="FFFFFF00"/>
        <bgColor rgb="FFFFCC00"/>
      </patternFill>
    </fill>
    <fill>
      <patternFill patternType="solid">
        <fgColor theme="4" tint="0.5999"/>
        <bgColor rgb="FFD9D9D9"/>
      </patternFill>
    </fill>
    <fill>
      <patternFill patternType="solid">
        <fgColor theme="9" tint="0.5999"/>
        <bgColor rgb="FFD9D9D9"/>
      </patternFill>
    </fill>
    <fill>
      <patternFill patternType="solid">
        <fgColor theme="9" tint="0.7999"/>
        <bgColor rgb="FFDEEBF7"/>
      </patternFill>
    </fill>
    <fill>
      <patternFill patternType="solid">
        <fgColor rgb="FFF8FCD0"/>
        <bgColor rgb="FFFFFFCC"/>
      </patternFill>
    </fill>
    <fill>
      <patternFill patternType="solid">
        <fgColor rgb="FFC0C0C0"/>
        <bgColor rgb="FFBDD7EE"/>
      </patternFill>
    </fill>
    <fill>
      <patternFill patternType="solid">
        <fgColor rgb="FFCCECFF"/>
        <bgColor rgb="FFDEEBF7"/>
      </patternFill>
    </fill>
    <fill>
      <patternFill patternType="solid">
        <fgColor theme="0" tint="-0.15"/>
        <bgColor rgb="FFBDD7EE"/>
      </patternFill>
    </fill>
    <fill>
      <patternFill patternType="solid">
        <fgColor rgb="FF333333"/>
        <bgColor rgb="FF33330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/>
      <top style="mediumDashed"/>
      <bottom style="mediumDashed"/>
      <diagonal/>
    </border>
    <border diagonalUp="false" diagonalDown="false">
      <left/>
      <right/>
      <top style="mediumDashed"/>
      <bottom style="mediumDashed"/>
      <diagonal/>
    </border>
    <border diagonalUp="false" diagonalDown="false">
      <left/>
      <right style="medium"/>
      <top style="mediumDashed"/>
      <bottom style="mediumDashed"/>
      <diagonal/>
    </border>
    <border diagonalUp="false" diagonalDown="false">
      <left style="medium"/>
      <right/>
      <top style="mediumDashed"/>
      <bottom/>
      <diagonal/>
    </border>
    <border diagonalUp="false" diagonalDown="false">
      <left/>
      <right/>
      <top style="mediumDashed"/>
      <bottom/>
      <diagonal/>
    </border>
    <border diagonalUp="false" diagonalDown="false">
      <left/>
      <right style="medium"/>
      <top style="mediumDashed"/>
      <bottom/>
      <diagonal/>
    </border>
    <border diagonalUp="false" diagonalDown="false">
      <left style="medium"/>
      <right/>
      <top/>
      <bottom style="mediumDashed"/>
      <diagonal/>
    </border>
    <border diagonalUp="false" diagonalDown="false">
      <left/>
      <right/>
      <top/>
      <bottom style="mediumDashed"/>
      <diagonal/>
    </border>
    <border diagonalUp="false" diagonalDown="false">
      <left/>
      <right style="medium"/>
      <top/>
      <bottom style="mediumDashed"/>
      <diagonal/>
    </border>
    <border diagonalUp="false" diagonalDown="false">
      <left style="medium"/>
      <right style="medium"/>
      <top style="mediumDashed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4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5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5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6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6" fillId="5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6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7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8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9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1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7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11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7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7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5" fillId="4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7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9" fillId="1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4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6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1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11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11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11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11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11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11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8" fillId="11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1" fillId="11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11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8" fillId="1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13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5" fillId="13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13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1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13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7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8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1" fillId="3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5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1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3" fillId="0" borderId="1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1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5" fillId="0" borderId="1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2" fillId="4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3" fillId="0" borderId="2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8" fillId="15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2CC"/>
      <rgbColor rgb="FF00FFFF"/>
      <rgbColor rgb="FF800080"/>
      <rgbColor rgb="FF800000"/>
      <rgbColor rgb="FF008080"/>
      <rgbColor rgb="FF0000FF"/>
      <rgbColor rgb="FF00CCFF"/>
      <rgbColor rgb="FFCCECFF"/>
      <rgbColor rgb="FFE2F0D9"/>
      <rgbColor rgb="FFF8FCD0"/>
      <rgbColor rgb="FFC5E0B4"/>
      <rgbColor rgb="FFFF99CC"/>
      <rgbColor rgb="FFDEEBF7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28"/>
  <sheetViews>
    <sheetView showFormulas="false" showGridLines="true" showRowColHeaders="true" showZeros="true" rightToLeft="false" tabSelected="true" showOutlineSymbols="true" defaultGridColor="true" view="normal" topLeftCell="A448" colorId="64" zoomScale="73" zoomScaleNormal="73" zoomScalePageLayoutView="100" workbookViewId="0">
      <selection pane="topLeft" activeCell="G260" activeCellId="0" sqref="G260"/>
    </sheetView>
  </sheetViews>
  <sheetFormatPr defaultColWidth="11.43359375" defaultRowHeight="16.5" zeroHeight="false" outlineLevelRow="0" outlineLevelCol="0"/>
  <cols>
    <col collapsed="false" customWidth="true" hidden="false" outlineLevel="0" max="2" min="1" style="1" width="3.71"/>
    <col collapsed="false" customWidth="true" hidden="false" outlineLevel="0" max="3" min="3" style="1" width="8.29"/>
    <col collapsed="false" customWidth="true" hidden="false" outlineLevel="0" max="4" min="4" style="2" width="79.86"/>
    <col collapsed="false" customWidth="true" hidden="false" outlineLevel="0" max="5" min="5" style="3" width="6.57"/>
    <col collapsed="false" customWidth="true" hidden="false" outlineLevel="0" max="6" min="6" style="4" width="12.57"/>
    <col collapsed="false" customWidth="true" hidden="false" outlineLevel="0" max="7" min="7" style="5" width="20.57"/>
    <col collapsed="false" customWidth="true" hidden="false" outlineLevel="0" max="8" min="8" style="6" width="20.42"/>
    <col collapsed="false" customWidth="true" hidden="false" outlineLevel="0" max="9" min="9" style="6" width="13.15"/>
    <col collapsed="false" customWidth="true" hidden="false" outlineLevel="0" max="10" min="10" style="6" width="13.86"/>
    <col collapsed="false" customWidth="false" hidden="false" outlineLevel="0" max="16384" min="11" style="6" width="11.43"/>
  </cols>
  <sheetData>
    <row r="1" customFormat="false" ht="40.5" hidden="false" customHeight="true" outlineLevel="0" collapsed="false">
      <c r="E1" s="7" t="s">
        <v>0</v>
      </c>
      <c r="F1" s="8" t="s">
        <v>1</v>
      </c>
      <c r="G1" s="9" t="s">
        <v>2</v>
      </c>
      <c r="H1" s="9" t="s">
        <v>3</v>
      </c>
      <c r="I1" s="8" t="s">
        <v>4</v>
      </c>
    </row>
    <row r="2" customFormat="false" ht="27" hidden="false" customHeight="true" outlineLevel="0" collapsed="false">
      <c r="A2" s="10" t="s">
        <v>5</v>
      </c>
      <c r="F2" s="11"/>
      <c r="G2" s="12"/>
      <c r="H2" s="12"/>
      <c r="I2" s="13"/>
    </row>
    <row r="3" customFormat="false" ht="24.75" hidden="false" customHeight="true" outlineLevel="0" collapsed="false">
      <c r="A3" s="14"/>
      <c r="F3" s="15"/>
      <c r="G3" s="16"/>
      <c r="H3" s="16"/>
      <c r="I3" s="17"/>
    </row>
    <row r="4" customFormat="false" ht="27" hidden="false" customHeight="true" outlineLevel="0" collapsed="false">
      <c r="A4" s="18" t="s">
        <v>6</v>
      </c>
      <c r="F4" s="19" t="s">
        <v>7</v>
      </c>
      <c r="G4" s="20" t="n">
        <f aca="false">G5+G71+G72+G73+G151</f>
        <v>338937.72</v>
      </c>
      <c r="H4" s="21" t="n">
        <f aca="false">H5+H71+H72+H73+H151</f>
        <v>251605.89</v>
      </c>
      <c r="I4" s="22"/>
    </row>
    <row r="5" customFormat="false" ht="27" hidden="false" customHeight="true" outlineLevel="0" collapsed="false">
      <c r="A5" s="18" t="s">
        <v>8</v>
      </c>
      <c r="B5" s="14"/>
      <c r="E5" s="3" t="s">
        <v>9</v>
      </c>
      <c r="F5" s="23" t="n">
        <v>70</v>
      </c>
      <c r="G5" s="24" t="n">
        <f aca="false">G6+G12+G26+G37+G45+G64+G69+G70</f>
        <v>191253.67</v>
      </c>
      <c r="H5" s="25" t="n">
        <f aca="false">H6+H12+H26+H37+H45+H64+H69+H70</f>
        <v>157305.31</v>
      </c>
      <c r="I5" s="22"/>
    </row>
    <row r="6" customFormat="false" ht="27" hidden="false" customHeight="true" outlineLevel="0" collapsed="false">
      <c r="B6" s="1" t="s">
        <v>10</v>
      </c>
      <c r="C6" s="14"/>
      <c r="F6" s="26" t="n">
        <v>700</v>
      </c>
      <c r="G6" s="27" t="n">
        <f aca="false">G7+G8+G9+G10+G11</f>
        <v>0</v>
      </c>
      <c r="H6" s="28" t="n">
        <f aca="false">H7+H8+H9+H10+H11</f>
        <v>0</v>
      </c>
      <c r="I6" s="22"/>
    </row>
    <row r="7" customFormat="false" ht="27" hidden="false" customHeight="true" outlineLevel="0" collapsed="false">
      <c r="C7" s="1" t="s">
        <v>11</v>
      </c>
      <c r="D7" s="1"/>
      <c r="E7" s="29"/>
      <c r="F7" s="30" t="n">
        <v>7000</v>
      </c>
      <c r="G7" s="31"/>
      <c r="H7" s="32"/>
      <c r="I7" s="22"/>
    </row>
    <row r="8" customFormat="false" ht="27" hidden="false" customHeight="true" outlineLevel="0" collapsed="false">
      <c r="C8" s="1" t="s">
        <v>12</v>
      </c>
      <c r="D8" s="1"/>
      <c r="E8" s="29"/>
      <c r="F8" s="30" t="n">
        <v>7001</v>
      </c>
      <c r="G8" s="31"/>
      <c r="H8" s="32"/>
      <c r="I8" s="22"/>
    </row>
    <row r="9" customFormat="false" ht="27" hidden="false" customHeight="true" outlineLevel="0" collapsed="false">
      <c r="C9" s="1" t="s">
        <v>13</v>
      </c>
      <c r="D9" s="1"/>
      <c r="E9" s="29"/>
      <c r="F9" s="30" t="n">
        <v>7002</v>
      </c>
      <c r="G9" s="31"/>
      <c r="H9" s="32"/>
      <c r="I9" s="22"/>
    </row>
    <row r="10" customFormat="false" ht="27" hidden="false" customHeight="true" outlineLevel="0" collapsed="false">
      <c r="C10" s="1" t="s">
        <v>14</v>
      </c>
      <c r="D10" s="1"/>
      <c r="E10" s="29"/>
      <c r="F10" s="30" t="n">
        <v>7008</v>
      </c>
      <c r="G10" s="31"/>
      <c r="H10" s="32"/>
      <c r="I10" s="22"/>
    </row>
    <row r="11" customFormat="false" ht="27" hidden="false" customHeight="true" outlineLevel="0" collapsed="false">
      <c r="C11" s="1" t="s">
        <v>15</v>
      </c>
      <c r="D11" s="1"/>
      <c r="E11" s="29"/>
      <c r="F11" s="30" t="n">
        <v>7009</v>
      </c>
      <c r="G11" s="31"/>
      <c r="H11" s="32"/>
      <c r="I11" s="22"/>
    </row>
    <row r="12" customFormat="false" ht="27" hidden="false" customHeight="true" outlineLevel="0" collapsed="false">
      <c r="B12" s="1" t="s">
        <v>16</v>
      </c>
      <c r="C12" s="14"/>
      <c r="F12" s="26" t="n">
        <v>701</v>
      </c>
      <c r="G12" s="27" t="n">
        <f aca="false">G13+G18+G20+G21+G22+G23+G24+G25</f>
        <v>0</v>
      </c>
      <c r="H12" s="28" t="n">
        <f aca="false">H13+H18+H20+H21+H22+H23+H24+H25</f>
        <v>0</v>
      </c>
      <c r="I12" s="22"/>
    </row>
    <row r="13" customFormat="false" ht="27" hidden="false" customHeight="true" outlineLevel="0" collapsed="false">
      <c r="C13" s="1" t="s">
        <v>17</v>
      </c>
      <c r="D13" s="1"/>
      <c r="E13" s="29"/>
      <c r="F13" s="30" t="n">
        <v>7010</v>
      </c>
      <c r="G13" s="24" t="n">
        <f aca="false">SUM(G14:G17)</f>
        <v>0</v>
      </c>
      <c r="H13" s="25" t="n">
        <f aca="false">SUM(H14:H17)</f>
        <v>0</v>
      </c>
      <c r="I13" s="22"/>
    </row>
    <row r="14" customFormat="false" ht="27" hidden="false" customHeight="true" outlineLevel="0" collapsed="false">
      <c r="D14" s="2" t="s">
        <v>18</v>
      </c>
      <c r="F14" s="15" t="n">
        <v>70100</v>
      </c>
      <c r="G14" s="31"/>
      <c r="H14" s="32"/>
      <c r="I14" s="22"/>
    </row>
    <row r="15" customFormat="false" ht="27" hidden="false" customHeight="true" outlineLevel="0" collapsed="false">
      <c r="D15" s="2" t="s">
        <v>19</v>
      </c>
      <c r="F15" s="15" t="n">
        <v>70101</v>
      </c>
      <c r="G15" s="31"/>
      <c r="H15" s="32"/>
      <c r="I15" s="22"/>
    </row>
    <row r="16" customFormat="false" ht="27" hidden="false" customHeight="true" outlineLevel="0" collapsed="false">
      <c r="D16" s="2" t="s">
        <v>20</v>
      </c>
      <c r="F16" s="15" t="n">
        <v>70102</v>
      </c>
      <c r="G16" s="31"/>
      <c r="H16" s="32"/>
      <c r="I16" s="22"/>
    </row>
    <row r="17" customFormat="false" ht="27" hidden="false" customHeight="true" outlineLevel="0" collapsed="false">
      <c r="D17" s="2" t="s">
        <v>21</v>
      </c>
      <c r="F17" s="15" t="n">
        <v>70103</v>
      </c>
      <c r="G17" s="31"/>
      <c r="H17" s="32"/>
      <c r="I17" s="22"/>
    </row>
    <row r="18" customFormat="false" ht="27" hidden="false" customHeight="true" outlineLevel="0" collapsed="false">
      <c r="C18" s="1" t="s">
        <v>22</v>
      </c>
      <c r="D18" s="1"/>
      <c r="E18" s="29"/>
      <c r="F18" s="30" t="n">
        <v>7011</v>
      </c>
      <c r="G18" s="24"/>
      <c r="H18" s="25"/>
      <c r="I18" s="22"/>
    </row>
    <row r="19" customFormat="false" ht="27" hidden="false" customHeight="true" outlineLevel="0" collapsed="false">
      <c r="C19" s="1" t="s">
        <v>23</v>
      </c>
      <c r="D19" s="1"/>
      <c r="E19" s="29"/>
      <c r="F19" s="15"/>
      <c r="G19" s="31"/>
      <c r="H19" s="32"/>
      <c r="I19" s="22"/>
    </row>
    <row r="20" customFormat="false" ht="27" hidden="false" customHeight="true" outlineLevel="0" collapsed="false">
      <c r="C20" s="1" t="s">
        <v>24</v>
      </c>
      <c r="D20" s="1"/>
      <c r="E20" s="29"/>
      <c r="F20" s="30" t="n">
        <v>7012</v>
      </c>
      <c r="G20" s="24"/>
      <c r="H20" s="25"/>
      <c r="I20" s="22"/>
    </row>
    <row r="21" customFormat="false" ht="27" hidden="false" customHeight="true" outlineLevel="0" collapsed="false">
      <c r="C21" s="1" t="s">
        <v>25</v>
      </c>
      <c r="D21" s="1"/>
      <c r="E21" s="29"/>
      <c r="F21" s="30" t="n">
        <v>7013</v>
      </c>
      <c r="G21" s="24"/>
      <c r="H21" s="25"/>
      <c r="I21" s="22"/>
    </row>
    <row r="22" customFormat="false" ht="27" hidden="false" customHeight="true" outlineLevel="0" collapsed="false">
      <c r="C22" s="1" t="s">
        <v>26</v>
      </c>
      <c r="D22" s="1"/>
      <c r="E22" s="29"/>
      <c r="F22" s="30" t="n">
        <v>7014</v>
      </c>
      <c r="G22" s="24"/>
      <c r="H22" s="25"/>
      <c r="I22" s="22"/>
    </row>
    <row r="23" customFormat="false" ht="27" hidden="false" customHeight="true" outlineLevel="0" collapsed="false">
      <c r="C23" s="1" t="s">
        <v>27</v>
      </c>
      <c r="D23" s="1"/>
      <c r="E23" s="29"/>
      <c r="F23" s="30" t="n">
        <v>7015</v>
      </c>
      <c r="G23" s="24"/>
      <c r="H23" s="25"/>
      <c r="I23" s="22"/>
    </row>
    <row r="24" customFormat="false" ht="27" hidden="false" customHeight="true" outlineLevel="0" collapsed="false">
      <c r="C24" s="1" t="s">
        <v>28</v>
      </c>
      <c r="D24" s="1"/>
      <c r="E24" s="29"/>
      <c r="F24" s="30" t="n">
        <v>7016</v>
      </c>
      <c r="G24" s="24"/>
      <c r="H24" s="25"/>
      <c r="I24" s="22"/>
    </row>
    <row r="25" customFormat="false" ht="27" hidden="false" customHeight="true" outlineLevel="0" collapsed="false">
      <c r="C25" s="1" t="s">
        <v>29</v>
      </c>
      <c r="D25" s="1"/>
      <c r="E25" s="29"/>
      <c r="F25" s="30" t="n">
        <v>7019</v>
      </c>
      <c r="G25" s="24"/>
      <c r="H25" s="25"/>
      <c r="I25" s="22"/>
    </row>
    <row r="26" customFormat="false" ht="27" hidden="false" customHeight="true" outlineLevel="0" collapsed="false">
      <c r="B26" s="1" t="s">
        <v>30</v>
      </c>
      <c r="C26" s="14"/>
      <c r="F26" s="26" t="n">
        <v>702</v>
      </c>
      <c r="G26" s="27" t="n">
        <f aca="false">G27+G28+G29+G30+G31+G32+G33+G35+G36</f>
        <v>0</v>
      </c>
      <c r="H26" s="28" t="n">
        <f aca="false">H27+H28+H29+H30+H31+H32+H33+H35+H36</f>
        <v>0</v>
      </c>
      <c r="I26" s="22"/>
    </row>
    <row r="27" customFormat="false" ht="27" hidden="false" customHeight="true" outlineLevel="0" collapsed="false">
      <c r="C27" s="1" t="s">
        <v>31</v>
      </c>
      <c r="D27" s="1"/>
      <c r="E27" s="29"/>
      <c r="F27" s="30" t="n">
        <v>7020</v>
      </c>
      <c r="G27" s="24"/>
      <c r="H27" s="25"/>
      <c r="I27" s="22"/>
    </row>
    <row r="28" customFormat="false" ht="27" hidden="false" customHeight="true" outlineLevel="0" collapsed="false">
      <c r="C28" s="1" t="s">
        <v>32</v>
      </c>
      <c r="D28" s="1"/>
      <c r="E28" s="29"/>
      <c r="F28" s="30" t="n">
        <v>7021</v>
      </c>
      <c r="G28" s="24"/>
      <c r="H28" s="25"/>
      <c r="I28" s="22"/>
    </row>
    <row r="29" customFormat="false" ht="27" hidden="false" customHeight="true" outlineLevel="0" collapsed="false">
      <c r="C29" s="1" t="s">
        <v>33</v>
      </c>
      <c r="D29" s="1"/>
      <c r="E29" s="29"/>
      <c r="F29" s="30" t="n">
        <v>7022</v>
      </c>
      <c r="G29" s="24"/>
      <c r="H29" s="25"/>
      <c r="I29" s="22"/>
    </row>
    <row r="30" customFormat="false" ht="27" hidden="false" customHeight="true" outlineLevel="0" collapsed="false">
      <c r="C30" s="1" t="s">
        <v>34</v>
      </c>
      <c r="D30" s="1"/>
      <c r="E30" s="29"/>
      <c r="F30" s="30" t="n">
        <v>7023</v>
      </c>
      <c r="G30" s="24"/>
      <c r="H30" s="25"/>
      <c r="I30" s="22"/>
    </row>
    <row r="31" customFormat="false" ht="27" hidden="false" customHeight="true" outlineLevel="0" collapsed="false">
      <c r="C31" s="1" t="s">
        <v>35</v>
      </c>
      <c r="D31" s="1"/>
      <c r="E31" s="29"/>
      <c r="F31" s="30" t="n">
        <v>7024</v>
      </c>
      <c r="G31" s="24"/>
      <c r="H31" s="25"/>
      <c r="I31" s="22"/>
    </row>
    <row r="32" customFormat="false" ht="27" hidden="false" customHeight="true" outlineLevel="0" collapsed="false">
      <c r="C32" s="1" t="s">
        <v>36</v>
      </c>
      <c r="D32" s="1"/>
      <c r="E32" s="29"/>
      <c r="F32" s="30" t="n">
        <v>7025</v>
      </c>
      <c r="G32" s="24"/>
      <c r="H32" s="25"/>
      <c r="I32" s="22"/>
    </row>
    <row r="33" customFormat="false" ht="27" hidden="false" customHeight="true" outlineLevel="0" collapsed="false">
      <c r="C33" s="1" t="s">
        <v>37</v>
      </c>
      <c r="D33" s="1"/>
      <c r="E33" s="29"/>
      <c r="F33" s="30" t="n">
        <v>7026</v>
      </c>
      <c r="G33" s="24"/>
      <c r="H33" s="25"/>
      <c r="I33" s="22"/>
    </row>
    <row r="34" customFormat="false" ht="27" hidden="false" customHeight="true" outlineLevel="0" collapsed="false">
      <c r="C34" s="1" t="s">
        <v>38</v>
      </c>
      <c r="D34" s="1"/>
      <c r="E34" s="29"/>
      <c r="F34" s="30"/>
      <c r="G34" s="24"/>
      <c r="H34" s="25"/>
      <c r="I34" s="22"/>
    </row>
    <row r="35" customFormat="false" ht="27" hidden="false" customHeight="true" outlineLevel="0" collapsed="false">
      <c r="C35" s="1" t="s">
        <v>39</v>
      </c>
      <c r="D35" s="1"/>
      <c r="E35" s="29"/>
      <c r="F35" s="30" t="n">
        <v>7027</v>
      </c>
      <c r="G35" s="24"/>
      <c r="H35" s="25"/>
      <c r="I35" s="22"/>
    </row>
    <row r="36" customFormat="false" ht="27" hidden="false" customHeight="true" outlineLevel="0" collapsed="false">
      <c r="C36" s="1" t="s">
        <v>40</v>
      </c>
      <c r="D36" s="1"/>
      <c r="E36" s="29"/>
      <c r="F36" s="30" t="n">
        <v>7029</v>
      </c>
      <c r="G36" s="24"/>
      <c r="H36" s="25"/>
      <c r="I36" s="22"/>
    </row>
    <row r="37" customFormat="false" ht="27" hidden="false" customHeight="true" outlineLevel="0" collapsed="false">
      <c r="B37" s="1" t="s">
        <v>41</v>
      </c>
      <c r="C37" s="14"/>
      <c r="F37" s="26" t="n">
        <v>703</v>
      </c>
      <c r="G37" s="27" t="n">
        <f aca="false">G38+G41+G42+G43+G44</f>
        <v>27122.21</v>
      </c>
      <c r="H37" s="28" t="n">
        <f aca="false">H38+H41+H42+H43+H44</f>
        <v>20864.05</v>
      </c>
      <c r="I37" s="22"/>
    </row>
    <row r="38" customFormat="false" ht="27" hidden="false" customHeight="true" outlineLevel="0" collapsed="false">
      <c r="C38" s="1" t="s">
        <v>42</v>
      </c>
      <c r="D38" s="1"/>
      <c r="E38" s="29"/>
      <c r="F38" s="30" t="n">
        <v>7030</v>
      </c>
      <c r="G38" s="24" t="n">
        <f aca="false">SUM(G39:G40)</f>
        <v>27122.21</v>
      </c>
      <c r="H38" s="25" t="n">
        <f aca="false">SUM(H39:H40)</f>
        <v>20864.05</v>
      </c>
      <c r="I38" s="22"/>
    </row>
    <row r="39" customFormat="false" ht="27" hidden="false" customHeight="true" outlineLevel="0" collapsed="false">
      <c r="D39" s="33" t="s">
        <v>43</v>
      </c>
      <c r="F39" s="15" t="n">
        <v>70301</v>
      </c>
      <c r="G39" s="31" t="n">
        <v>27122.21</v>
      </c>
      <c r="H39" s="32" t="n">
        <v>20864.05</v>
      </c>
      <c r="I39" s="22"/>
    </row>
    <row r="40" customFormat="false" ht="27" hidden="false" customHeight="true" outlineLevel="0" collapsed="false">
      <c r="D40" s="33" t="s">
        <v>44</v>
      </c>
      <c r="F40" s="15" t="n">
        <v>70302</v>
      </c>
      <c r="G40" s="31"/>
      <c r="H40" s="32"/>
      <c r="I40" s="22"/>
    </row>
    <row r="41" customFormat="false" ht="27" hidden="false" customHeight="true" outlineLevel="0" collapsed="false">
      <c r="C41" s="1" t="s">
        <v>45</v>
      </c>
      <c r="D41" s="1"/>
      <c r="E41" s="29"/>
      <c r="F41" s="30" t="n">
        <v>7031</v>
      </c>
      <c r="G41" s="24"/>
      <c r="H41" s="25"/>
      <c r="I41" s="22"/>
    </row>
    <row r="42" customFormat="false" ht="27" hidden="false" customHeight="true" outlineLevel="0" collapsed="false">
      <c r="C42" s="34" t="s">
        <v>46</v>
      </c>
      <c r="D42" s="34"/>
      <c r="E42" s="29"/>
      <c r="F42" s="30" t="n">
        <v>7032</v>
      </c>
      <c r="G42" s="24"/>
      <c r="H42" s="25"/>
      <c r="I42" s="22"/>
    </row>
    <row r="43" customFormat="false" ht="27" hidden="false" customHeight="true" outlineLevel="0" collapsed="false">
      <c r="C43" s="34" t="s">
        <v>47</v>
      </c>
      <c r="D43" s="34"/>
      <c r="E43" s="29"/>
      <c r="F43" s="30" t="n">
        <v>7033</v>
      </c>
      <c r="G43" s="24"/>
      <c r="H43" s="25"/>
      <c r="I43" s="22"/>
    </row>
    <row r="44" customFormat="false" ht="27" hidden="false" customHeight="true" outlineLevel="0" collapsed="false">
      <c r="C44" s="1" t="s">
        <v>48</v>
      </c>
      <c r="D44" s="1"/>
      <c r="E44" s="29"/>
      <c r="F44" s="30" t="n">
        <v>7039</v>
      </c>
      <c r="G44" s="24"/>
      <c r="H44" s="25"/>
      <c r="I44" s="22"/>
    </row>
    <row r="45" customFormat="false" ht="27" hidden="false" customHeight="true" outlineLevel="0" collapsed="false">
      <c r="B45" s="1" t="s">
        <v>49</v>
      </c>
      <c r="C45" s="14"/>
      <c r="F45" s="26" t="n">
        <v>704</v>
      </c>
      <c r="G45" s="27" t="n">
        <f aca="false">+G46+G47+G48+G55+G57+G58+G60+G62+G63</f>
        <v>164131.46</v>
      </c>
      <c r="H45" s="28" t="n">
        <f aca="false">+H46+H47+H48+H55+H57+H58+H60+H62+H63</f>
        <v>135511.96</v>
      </c>
      <c r="I45" s="22"/>
    </row>
    <row r="46" customFormat="false" ht="27" hidden="false" customHeight="true" outlineLevel="0" collapsed="false">
      <c r="C46" s="1" t="s">
        <v>50</v>
      </c>
      <c r="D46" s="1"/>
      <c r="E46" s="29"/>
      <c r="F46" s="30" t="n">
        <v>7040</v>
      </c>
      <c r="G46" s="31" t="n">
        <v>110853.6</v>
      </c>
      <c r="H46" s="32" t="n">
        <v>109634.35</v>
      </c>
      <c r="I46" s="22"/>
    </row>
    <row r="47" customFormat="false" ht="27" hidden="false" customHeight="true" outlineLevel="0" collapsed="false">
      <c r="C47" s="1" t="s">
        <v>51</v>
      </c>
      <c r="D47" s="1"/>
      <c r="E47" s="29"/>
      <c r="F47" s="30" t="n">
        <v>7041</v>
      </c>
      <c r="G47" s="31" t="n">
        <f aca="false">28880.84+23762.6</f>
        <v>52643.44</v>
      </c>
      <c r="H47" s="32" t="n">
        <v>24530.94</v>
      </c>
      <c r="I47" s="22"/>
    </row>
    <row r="48" customFormat="false" ht="27" hidden="false" customHeight="true" outlineLevel="0" collapsed="false">
      <c r="C48" s="1" t="s">
        <v>52</v>
      </c>
      <c r="D48" s="1"/>
      <c r="E48" s="29"/>
      <c r="F48" s="30" t="n">
        <v>7042</v>
      </c>
      <c r="G48" s="24" t="n">
        <f aca="false">SUM(G50:G54)</f>
        <v>0</v>
      </c>
      <c r="H48" s="25" t="n">
        <f aca="false">SUM(H50:H54)</f>
        <v>0</v>
      </c>
      <c r="I48" s="22"/>
    </row>
    <row r="49" customFormat="false" ht="27" hidden="false" customHeight="true" outlineLevel="0" collapsed="false">
      <c r="D49" s="2" t="s">
        <v>53</v>
      </c>
      <c r="F49" s="15"/>
      <c r="G49" s="31"/>
      <c r="H49" s="32"/>
      <c r="I49" s="22"/>
    </row>
    <row r="50" customFormat="false" ht="27" hidden="false" customHeight="true" outlineLevel="0" collapsed="false">
      <c r="D50" s="2" t="s">
        <v>54</v>
      </c>
      <c r="F50" s="15" t="n">
        <v>70420</v>
      </c>
      <c r="G50" s="31"/>
      <c r="H50" s="32"/>
      <c r="I50" s="22"/>
    </row>
    <row r="51" customFormat="false" ht="27" hidden="false" customHeight="true" outlineLevel="0" collapsed="false">
      <c r="D51" s="2" t="s">
        <v>55</v>
      </c>
      <c r="F51" s="15" t="n">
        <v>70421</v>
      </c>
      <c r="G51" s="31"/>
      <c r="H51" s="32"/>
      <c r="I51" s="22"/>
    </row>
    <row r="52" customFormat="false" ht="27" hidden="false" customHeight="true" outlineLevel="0" collapsed="false">
      <c r="D52" s="2" t="s">
        <v>56</v>
      </c>
      <c r="F52" s="15" t="n">
        <v>70422</v>
      </c>
      <c r="G52" s="31"/>
      <c r="H52" s="32"/>
      <c r="I52" s="22"/>
    </row>
    <row r="53" customFormat="false" ht="27" hidden="false" customHeight="true" outlineLevel="0" collapsed="false">
      <c r="D53" s="2" t="s">
        <v>57</v>
      </c>
      <c r="F53" s="15" t="n">
        <v>70428</v>
      </c>
      <c r="G53" s="31"/>
      <c r="H53" s="32"/>
      <c r="I53" s="22"/>
    </row>
    <row r="54" customFormat="false" ht="27" hidden="false" customHeight="true" outlineLevel="0" collapsed="false">
      <c r="D54" s="1" t="s">
        <v>58</v>
      </c>
      <c r="E54" s="29"/>
      <c r="F54" s="15" t="n">
        <v>70429</v>
      </c>
      <c r="G54" s="31"/>
      <c r="H54" s="32"/>
      <c r="I54" s="22"/>
    </row>
    <row r="55" customFormat="false" ht="27" hidden="false" customHeight="true" outlineLevel="0" collapsed="false">
      <c r="C55" s="1" t="s">
        <v>59</v>
      </c>
      <c r="D55" s="1"/>
      <c r="E55" s="29"/>
      <c r="F55" s="30" t="n">
        <v>7043</v>
      </c>
      <c r="G55" s="31" t="n">
        <v>634.42</v>
      </c>
      <c r="H55" s="32" t="n">
        <v>90.91</v>
      </c>
      <c r="I55" s="22"/>
    </row>
    <row r="56" customFormat="false" ht="27" hidden="false" customHeight="true" outlineLevel="0" collapsed="false">
      <c r="C56" s="1" t="s">
        <v>60</v>
      </c>
      <c r="D56" s="1"/>
      <c r="E56" s="29"/>
      <c r="F56" s="15"/>
      <c r="G56" s="31"/>
      <c r="H56" s="32"/>
      <c r="I56" s="22"/>
    </row>
    <row r="57" customFormat="false" ht="27" hidden="false" customHeight="true" outlineLevel="0" collapsed="false">
      <c r="C57" s="1" t="s">
        <v>61</v>
      </c>
      <c r="D57" s="1"/>
      <c r="E57" s="29"/>
      <c r="F57" s="30" t="n">
        <v>7044</v>
      </c>
      <c r="G57" s="31"/>
      <c r="H57" s="32"/>
      <c r="I57" s="22"/>
    </row>
    <row r="58" customFormat="false" ht="27" hidden="false" customHeight="true" outlineLevel="0" collapsed="false">
      <c r="C58" s="1" t="s">
        <v>62</v>
      </c>
      <c r="D58" s="1"/>
      <c r="E58" s="29"/>
      <c r="F58" s="30" t="n">
        <v>7045</v>
      </c>
      <c r="G58" s="31"/>
      <c r="H58" s="32"/>
      <c r="I58" s="22"/>
    </row>
    <row r="59" customFormat="false" ht="27" hidden="false" customHeight="true" outlineLevel="0" collapsed="false">
      <c r="C59" s="1" t="s">
        <v>63</v>
      </c>
      <c r="D59" s="1"/>
      <c r="E59" s="29"/>
      <c r="F59" s="30"/>
      <c r="G59" s="31"/>
      <c r="H59" s="32"/>
      <c r="I59" s="22"/>
    </row>
    <row r="60" customFormat="false" ht="27" hidden="false" customHeight="true" outlineLevel="0" collapsed="false">
      <c r="C60" s="1" t="s">
        <v>64</v>
      </c>
      <c r="D60" s="1"/>
      <c r="E60" s="29"/>
      <c r="F60" s="30" t="n">
        <v>7046</v>
      </c>
      <c r="G60" s="31"/>
      <c r="H60" s="32"/>
      <c r="I60" s="22"/>
    </row>
    <row r="61" customFormat="false" ht="27" hidden="false" customHeight="true" outlineLevel="0" collapsed="false">
      <c r="C61" s="1" t="s">
        <v>65</v>
      </c>
      <c r="D61" s="1"/>
      <c r="E61" s="29"/>
      <c r="F61" s="30"/>
      <c r="G61" s="31"/>
      <c r="H61" s="32"/>
      <c r="I61" s="22"/>
    </row>
    <row r="62" customFormat="false" ht="27" hidden="false" customHeight="true" outlineLevel="0" collapsed="false">
      <c r="C62" s="1" t="s">
        <v>66</v>
      </c>
      <c r="D62" s="1"/>
      <c r="E62" s="29"/>
      <c r="F62" s="30" t="n">
        <v>7048</v>
      </c>
      <c r="G62" s="31"/>
      <c r="H62" s="32"/>
      <c r="I62" s="22"/>
    </row>
    <row r="63" customFormat="false" ht="27" hidden="false" customHeight="true" outlineLevel="0" collapsed="false">
      <c r="C63" s="1" t="s">
        <v>67</v>
      </c>
      <c r="D63" s="1"/>
      <c r="E63" s="29"/>
      <c r="F63" s="30" t="n">
        <v>7049</v>
      </c>
      <c r="G63" s="31"/>
      <c r="H63" s="32" t="n">
        <f aca="false">1255.76</f>
        <v>1255.76</v>
      </c>
      <c r="I63" s="22"/>
    </row>
    <row r="64" customFormat="false" ht="27" hidden="false" customHeight="true" outlineLevel="0" collapsed="false">
      <c r="B64" s="1" t="s">
        <v>68</v>
      </c>
      <c r="C64" s="14"/>
      <c r="F64" s="26" t="n">
        <v>706</v>
      </c>
      <c r="G64" s="27" t="n">
        <f aca="false">SUM(G65:G68)</f>
        <v>0</v>
      </c>
      <c r="H64" s="28" t="n">
        <f aca="false">SUM(H65:H68)</f>
        <v>0</v>
      </c>
      <c r="I64" s="22"/>
    </row>
    <row r="65" customFormat="false" ht="27" hidden="false" customHeight="true" outlineLevel="0" collapsed="false">
      <c r="C65" s="1" t="s">
        <v>69</v>
      </c>
      <c r="D65" s="1"/>
      <c r="E65" s="29"/>
      <c r="F65" s="30" t="n">
        <v>7060</v>
      </c>
      <c r="G65" s="31"/>
      <c r="H65" s="32"/>
      <c r="I65" s="22"/>
    </row>
    <row r="66" customFormat="false" ht="27" hidden="false" customHeight="true" outlineLevel="0" collapsed="false">
      <c r="C66" s="1" t="s">
        <v>70</v>
      </c>
      <c r="D66" s="1"/>
      <c r="E66" s="29"/>
      <c r="F66" s="30" t="n">
        <v>7061</v>
      </c>
      <c r="G66" s="31"/>
      <c r="H66" s="32"/>
      <c r="I66" s="22"/>
    </row>
    <row r="67" customFormat="false" ht="27" hidden="false" customHeight="true" outlineLevel="0" collapsed="false">
      <c r="C67" s="1" t="s">
        <v>71</v>
      </c>
      <c r="D67" s="1"/>
      <c r="E67" s="29"/>
      <c r="F67" s="30" t="n">
        <v>7062</v>
      </c>
      <c r="G67" s="31"/>
      <c r="H67" s="32"/>
      <c r="I67" s="22"/>
    </row>
    <row r="68" customFormat="false" ht="27" hidden="false" customHeight="true" outlineLevel="0" collapsed="false">
      <c r="C68" s="1" t="s">
        <v>72</v>
      </c>
      <c r="D68" s="1"/>
      <c r="E68" s="29"/>
      <c r="F68" s="30" t="n">
        <v>7063</v>
      </c>
      <c r="G68" s="31"/>
      <c r="H68" s="32"/>
      <c r="I68" s="22"/>
    </row>
    <row r="69" customFormat="false" ht="27" hidden="false" customHeight="true" outlineLevel="0" collapsed="false">
      <c r="B69" s="1" t="s">
        <v>73</v>
      </c>
      <c r="C69" s="14"/>
      <c r="F69" s="26" t="n">
        <v>707</v>
      </c>
      <c r="G69" s="35"/>
      <c r="H69" s="36"/>
      <c r="I69" s="22"/>
    </row>
    <row r="70" customFormat="false" ht="27" hidden="false" customHeight="true" outlineLevel="0" collapsed="false">
      <c r="B70" s="1" t="s">
        <v>74</v>
      </c>
      <c r="C70" s="14"/>
      <c r="F70" s="26" t="n">
        <v>708</v>
      </c>
      <c r="G70" s="35"/>
      <c r="H70" s="36" t="n">
        <f aca="false">929.3</f>
        <v>929.3</v>
      </c>
      <c r="I70" s="22"/>
    </row>
    <row r="71" customFormat="false" ht="27" hidden="false" customHeight="true" outlineLevel="0" collapsed="false">
      <c r="A71" s="18" t="s">
        <v>75</v>
      </c>
      <c r="B71" s="14"/>
      <c r="F71" s="23" t="n">
        <v>71</v>
      </c>
      <c r="G71" s="31"/>
      <c r="H71" s="32"/>
      <c r="I71" s="22"/>
    </row>
    <row r="72" customFormat="false" ht="27" hidden="false" customHeight="true" outlineLevel="0" collapsed="false">
      <c r="A72" s="18" t="s">
        <v>76</v>
      </c>
      <c r="B72" s="14"/>
      <c r="F72" s="23" t="n">
        <v>72</v>
      </c>
      <c r="G72" s="31"/>
      <c r="H72" s="32"/>
      <c r="I72" s="22"/>
    </row>
    <row r="73" customFormat="false" ht="27" hidden="false" customHeight="true" outlineLevel="0" collapsed="false">
      <c r="A73" s="18" t="s">
        <v>77</v>
      </c>
      <c r="B73" s="14"/>
      <c r="E73" s="3" t="s">
        <v>9</v>
      </c>
      <c r="F73" s="23" t="n">
        <v>73</v>
      </c>
      <c r="G73" s="24" t="n">
        <f aca="false">G74+G77+G80+G87+G90+G91+G92+G119+G150</f>
        <v>146098.4</v>
      </c>
      <c r="H73" s="25" t="n">
        <f aca="false">H74+H77+H80+H87+H90+H91+H92+H119+H150</f>
        <v>93275.88</v>
      </c>
      <c r="I73" s="22"/>
    </row>
    <row r="74" customFormat="false" ht="27" hidden="false" customHeight="true" outlineLevel="0" collapsed="false">
      <c r="B74" s="1" t="s">
        <v>78</v>
      </c>
      <c r="C74" s="14"/>
      <c r="F74" s="30" t="n">
        <v>730</v>
      </c>
      <c r="G74" s="24" t="n">
        <f aca="false">SUM(G75:G76)</f>
        <v>0</v>
      </c>
      <c r="H74" s="25" t="n">
        <f aca="false">SUM(H75:H76)</f>
        <v>0</v>
      </c>
      <c r="I74" s="22"/>
    </row>
    <row r="75" customFormat="false" ht="27" hidden="false" customHeight="true" outlineLevel="0" collapsed="false">
      <c r="C75" s="1" t="s">
        <v>79</v>
      </c>
      <c r="D75" s="1"/>
      <c r="E75" s="29"/>
      <c r="F75" s="30" t="n">
        <v>7300</v>
      </c>
      <c r="G75" s="31"/>
      <c r="H75" s="32"/>
      <c r="I75" s="22"/>
    </row>
    <row r="76" customFormat="false" ht="27" hidden="false" customHeight="true" outlineLevel="0" collapsed="false">
      <c r="C76" s="1" t="s">
        <v>80</v>
      </c>
      <c r="D76" s="1"/>
      <c r="E76" s="29"/>
      <c r="F76" s="30" t="n">
        <v>7301</v>
      </c>
      <c r="G76" s="31"/>
      <c r="H76" s="32"/>
      <c r="I76" s="22"/>
    </row>
    <row r="77" customFormat="false" ht="27" hidden="false" customHeight="true" outlineLevel="0" collapsed="false">
      <c r="B77" s="1" t="s">
        <v>81</v>
      </c>
      <c r="C77" s="14"/>
      <c r="F77" s="30" t="n">
        <v>731</v>
      </c>
      <c r="G77" s="24" t="n">
        <f aca="false">SUM(G78:G79)</f>
        <v>0</v>
      </c>
      <c r="H77" s="25" t="n">
        <f aca="false">SUM(H78:H79)</f>
        <v>0</v>
      </c>
      <c r="I77" s="22"/>
    </row>
    <row r="78" customFormat="false" ht="27" hidden="false" customHeight="true" outlineLevel="0" collapsed="false">
      <c r="C78" s="1" t="s">
        <v>82</v>
      </c>
      <c r="D78" s="1"/>
      <c r="E78" s="29"/>
      <c r="F78" s="30" t="n">
        <v>7310</v>
      </c>
      <c r="G78" s="31"/>
      <c r="H78" s="32"/>
      <c r="I78" s="22"/>
    </row>
    <row r="79" customFormat="false" ht="27" hidden="false" customHeight="true" outlineLevel="0" collapsed="false">
      <c r="C79" s="1" t="s">
        <v>80</v>
      </c>
      <c r="D79" s="1"/>
      <c r="E79" s="29"/>
      <c r="F79" s="30" t="n">
        <v>7311</v>
      </c>
      <c r="G79" s="31"/>
      <c r="H79" s="32"/>
      <c r="I79" s="22"/>
    </row>
    <row r="80" customFormat="false" ht="27" hidden="false" customHeight="true" outlineLevel="0" collapsed="false">
      <c r="B80" s="1" t="s">
        <v>83</v>
      </c>
      <c r="C80" s="14"/>
      <c r="F80" s="30" t="n">
        <v>732</v>
      </c>
      <c r="G80" s="24" t="n">
        <f aca="false">SUM(G81:G83)</f>
        <v>0</v>
      </c>
      <c r="H80" s="25" t="n">
        <f aca="false">SUM(H81:H83)</f>
        <v>0</v>
      </c>
      <c r="I80" s="22"/>
    </row>
    <row r="81" customFormat="false" ht="27" hidden="false" customHeight="true" outlineLevel="0" collapsed="false">
      <c r="C81" s="1" t="s">
        <v>84</v>
      </c>
      <c r="D81" s="1"/>
      <c r="E81" s="29"/>
      <c r="F81" s="30" t="n">
        <v>7320</v>
      </c>
      <c r="G81" s="31"/>
      <c r="H81" s="32"/>
      <c r="I81" s="22"/>
    </row>
    <row r="82" customFormat="false" ht="27" hidden="false" customHeight="true" outlineLevel="0" collapsed="false">
      <c r="C82" s="1" t="s">
        <v>85</v>
      </c>
      <c r="D82" s="1"/>
      <c r="E82" s="29"/>
      <c r="F82" s="30" t="n">
        <v>7321</v>
      </c>
      <c r="G82" s="31"/>
      <c r="H82" s="32"/>
      <c r="I82" s="22"/>
    </row>
    <row r="83" customFormat="false" ht="27" hidden="false" customHeight="true" outlineLevel="0" collapsed="false">
      <c r="C83" s="1" t="s">
        <v>86</v>
      </c>
      <c r="D83" s="1"/>
      <c r="E83" s="29"/>
      <c r="F83" s="30" t="n">
        <v>7322</v>
      </c>
      <c r="G83" s="24" t="n">
        <f aca="false">SUM(G84:G86)</f>
        <v>0</v>
      </c>
      <c r="H83" s="25" t="n">
        <f aca="false">SUM(H84:H86)</f>
        <v>0</v>
      </c>
      <c r="I83" s="22"/>
    </row>
    <row r="84" customFormat="false" ht="27" hidden="false" customHeight="true" outlineLevel="0" collapsed="false">
      <c r="D84" s="33" t="s">
        <v>87</v>
      </c>
      <c r="E84" s="29"/>
      <c r="F84" s="15" t="n">
        <v>73221</v>
      </c>
      <c r="G84" s="31"/>
      <c r="H84" s="32"/>
      <c r="I84" s="22"/>
    </row>
    <row r="85" customFormat="false" ht="27" hidden="false" customHeight="true" outlineLevel="0" collapsed="false">
      <c r="D85" s="33" t="s">
        <v>88</v>
      </c>
      <c r="E85" s="29"/>
      <c r="F85" s="15" t="n">
        <v>73222</v>
      </c>
      <c r="G85" s="31"/>
      <c r="H85" s="32"/>
      <c r="I85" s="22"/>
    </row>
    <row r="86" customFormat="false" ht="27" hidden="false" customHeight="true" outlineLevel="0" collapsed="false">
      <c r="D86" s="33" t="s">
        <v>89</v>
      </c>
      <c r="E86" s="29"/>
      <c r="F86" s="15" t="n">
        <v>73223</v>
      </c>
      <c r="G86" s="31"/>
      <c r="H86" s="32"/>
      <c r="I86" s="22"/>
    </row>
    <row r="87" customFormat="false" ht="27" hidden="false" customHeight="true" outlineLevel="0" collapsed="false">
      <c r="B87" s="1" t="s">
        <v>90</v>
      </c>
      <c r="C87" s="14"/>
      <c r="F87" s="30" t="n">
        <v>733</v>
      </c>
      <c r="G87" s="24" t="n">
        <f aca="false">SUM(G88:G89)</f>
        <v>0</v>
      </c>
      <c r="H87" s="25" t="n">
        <f aca="false">SUM(H88:H89)</f>
        <v>0</v>
      </c>
      <c r="I87" s="22"/>
    </row>
    <row r="88" customFormat="false" ht="27" hidden="false" customHeight="true" outlineLevel="0" collapsed="false">
      <c r="C88" s="1" t="s">
        <v>91</v>
      </c>
      <c r="D88" s="1"/>
      <c r="E88" s="29"/>
      <c r="F88" s="30" t="n">
        <v>7330</v>
      </c>
      <c r="G88" s="31"/>
      <c r="H88" s="32"/>
      <c r="I88" s="22"/>
    </row>
    <row r="89" customFormat="false" ht="27" hidden="false" customHeight="true" outlineLevel="0" collapsed="false">
      <c r="C89" s="1" t="s">
        <v>92</v>
      </c>
      <c r="D89" s="1"/>
      <c r="E89" s="29"/>
      <c r="F89" s="30" t="n">
        <v>7331</v>
      </c>
      <c r="G89" s="31"/>
      <c r="H89" s="32"/>
      <c r="I89" s="22"/>
    </row>
    <row r="90" customFormat="false" ht="27" hidden="false" customHeight="true" outlineLevel="0" collapsed="false">
      <c r="B90" s="1" t="s">
        <v>93</v>
      </c>
      <c r="C90" s="14"/>
      <c r="F90" s="30" t="n">
        <v>734</v>
      </c>
      <c r="G90" s="31"/>
      <c r="H90" s="32"/>
      <c r="I90" s="22"/>
    </row>
    <row r="91" customFormat="false" ht="27" hidden="false" customHeight="true" outlineLevel="0" collapsed="false">
      <c r="B91" s="1" t="s">
        <v>94</v>
      </c>
      <c r="C91" s="14"/>
      <c r="F91" s="30" t="n">
        <v>735</v>
      </c>
      <c r="G91" s="31"/>
      <c r="H91" s="32"/>
      <c r="I91" s="22"/>
    </row>
    <row r="92" customFormat="false" ht="27" hidden="false" customHeight="true" outlineLevel="0" collapsed="false">
      <c r="B92" s="1" t="s">
        <v>95</v>
      </c>
      <c r="C92" s="14"/>
      <c r="F92" s="30" t="n">
        <v>736</v>
      </c>
      <c r="G92" s="24" t="n">
        <f aca="false">G93+G106</f>
        <v>0</v>
      </c>
      <c r="H92" s="25" t="n">
        <f aca="false">H93+H106</f>
        <v>0</v>
      </c>
      <c r="I92" s="22"/>
    </row>
    <row r="93" customFormat="false" ht="27" hidden="false" customHeight="true" outlineLevel="0" collapsed="false">
      <c r="C93" s="1" t="s">
        <v>96</v>
      </c>
      <c r="D93" s="1"/>
      <c r="E93" s="29"/>
      <c r="F93" s="30" t="n">
        <v>7361</v>
      </c>
      <c r="G93" s="24" t="n">
        <f aca="false">G94+G95+G96+G97+G98+G99+G103+G104+G105</f>
        <v>0</v>
      </c>
      <c r="H93" s="25" t="n">
        <f aca="false">H94+H95+H96+H97+H98+H99+H103+H104+H105</f>
        <v>0</v>
      </c>
      <c r="I93" s="22"/>
    </row>
    <row r="94" customFormat="false" ht="27" hidden="false" customHeight="true" outlineLevel="0" collapsed="false">
      <c r="D94" s="2" t="s">
        <v>97</v>
      </c>
      <c r="F94" s="15" t="n">
        <v>73610</v>
      </c>
      <c r="G94" s="31"/>
      <c r="H94" s="32"/>
      <c r="I94" s="22"/>
    </row>
    <row r="95" customFormat="false" ht="27" hidden="false" customHeight="true" outlineLevel="0" collapsed="false">
      <c r="D95" s="2" t="s">
        <v>98</v>
      </c>
      <c r="F95" s="15" t="n">
        <v>73611</v>
      </c>
      <c r="G95" s="31"/>
      <c r="H95" s="32"/>
      <c r="I95" s="22"/>
    </row>
    <row r="96" customFormat="false" ht="27" hidden="false" customHeight="true" outlineLevel="0" collapsed="false">
      <c r="D96" s="2" t="s">
        <v>99</v>
      </c>
      <c r="F96" s="15" t="n">
        <v>73612</v>
      </c>
      <c r="G96" s="31"/>
      <c r="H96" s="32"/>
      <c r="I96" s="22"/>
    </row>
    <row r="97" customFormat="false" ht="27" hidden="false" customHeight="true" outlineLevel="0" collapsed="false">
      <c r="D97" s="2" t="s">
        <v>100</v>
      </c>
      <c r="F97" s="15" t="n">
        <v>73613</v>
      </c>
      <c r="G97" s="31"/>
      <c r="H97" s="32"/>
      <c r="I97" s="22"/>
    </row>
    <row r="98" customFormat="false" ht="27" hidden="false" customHeight="true" outlineLevel="0" collapsed="false">
      <c r="D98" s="2" t="s">
        <v>101</v>
      </c>
      <c r="F98" s="15" t="n">
        <v>73614</v>
      </c>
      <c r="G98" s="31"/>
      <c r="H98" s="32"/>
      <c r="I98" s="22"/>
    </row>
    <row r="99" customFormat="false" ht="27" hidden="false" customHeight="true" outlineLevel="0" collapsed="false">
      <c r="D99" s="2" t="s">
        <v>102</v>
      </c>
      <c r="F99" s="15" t="n">
        <v>73615</v>
      </c>
      <c r="G99" s="31" t="n">
        <f aca="false">SUM(G100:G102)</f>
        <v>0</v>
      </c>
      <c r="H99" s="32" t="n">
        <f aca="false">SUM(H100:H102)</f>
        <v>0</v>
      </c>
      <c r="I99" s="22"/>
    </row>
    <row r="100" customFormat="false" ht="27" hidden="false" customHeight="true" outlineLevel="0" collapsed="false">
      <c r="D100" s="2" t="s">
        <v>103</v>
      </c>
      <c r="F100" s="15" t="s">
        <v>104</v>
      </c>
      <c r="G100" s="31"/>
      <c r="H100" s="32"/>
      <c r="I100" s="22"/>
    </row>
    <row r="101" customFormat="false" ht="27" hidden="false" customHeight="true" outlineLevel="0" collapsed="false">
      <c r="D101" s="2" t="s">
        <v>105</v>
      </c>
      <c r="F101" s="15" t="s">
        <v>106</v>
      </c>
      <c r="G101" s="31"/>
      <c r="H101" s="32"/>
      <c r="I101" s="22"/>
    </row>
    <row r="102" customFormat="false" ht="27" hidden="false" customHeight="true" outlineLevel="0" collapsed="false">
      <c r="D102" s="2" t="s">
        <v>107</v>
      </c>
      <c r="F102" s="15" t="s">
        <v>108</v>
      </c>
      <c r="G102" s="31"/>
      <c r="H102" s="32"/>
      <c r="I102" s="22"/>
    </row>
    <row r="103" customFormat="false" ht="27" hidden="false" customHeight="true" outlineLevel="0" collapsed="false">
      <c r="D103" s="2" t="s">
        <v>109</v>
      </c>
      <c r="F103" s="15" t="n">
        <v>73616</v>
      </c>
      <c r="G103" s="31"/>
      <c r="H103" s="32"/>
      <c r="I103" s="22"/>
    </row>
    <row r="104" customFormat="false" ht="27" hidden="false" customHeight="true" outlineLevel="0" collapsed="false">
      <c r="D104" s="2" t="s">
        <v>110</v>
      </c>
      <c r="F104" s="15" t="n">
        <v>73617</v>
      </c>
      <c r="G104" s="31"/>
      <c r="H104" s="32"/>
      <c r="I104" s="22"/>
    </row>
    <row r="105" customFormat="false" ht="27" hidden="false" customHeight="true" outlineLevel="0" collapsed="false">
      <c r="D105" s="2" t="s">
        <v>111</v>
      </c>
      <c r="F105" s="15" t="n">
        <v>73619</v>
      </c>
      <c r="G105" s="31"/>
      <c r="H105" s="32"/>
      <c r="I105" s="22"/>
    </row>
    <row r="106" customFormat="false" ht="24.75" hidden="false" customHeight="true" outlineLevel="0" collapsed="false">
      <c r="C106" s="1" t="s">
        <v>112</v>
      </c>
      <c r="D106" s="1"/>
      <c r="E106" s="29"/>
      <c r="F106" s="30" t="n">
        <v>7362</v>
      </c>
      <c r="G106" s="24" t="n">
        <f aca="false">G107+G108+G109+G110+G111+G112+G116+G117+G118</f>
        <v>0</v>
      </c>
      <c r="H106" s="25" t="n">
        <f aca="false">H107+H108+H109+H110+H111+H112+H116+H117+H118</f>
        <v>0</v>
      </c>
      <c r="I106" s="22"/>
    </row>
    <row r="107" customFormat="false" ht="24.75" hidden="false" customHeight="true" outlineLevel="0" collapsed="false">
      <c r="D107" s="2" t="s">
        <v>97</v>
      </c>
      <c r="F107" s="15" t="n">
        <v>73620</v>
      </c>
      <c r="G107" s="31"/>
      <c r="H107" s="32"/>
      <c r="I107" s="22"/>
    </row>
    <row r="108" customFormat="false" ht="24.75" hidden="false" customHeight="true" outlineLevel="0" collapsed="false">
      <c r="D108" s="2" t="s">
        <v>98</v>
      </c>
      <c r="F108" s="15" t="n">
        <v>73621</v>
      </c>
      <c r="G108" s="31"/>
      <c r="H108" s="32"/>
      <c r="I108" s="22"/>
    </row>
    <row r="109" customFormat="false" ht="24.75" hidden="false" customHeight="true" outlineLevel="0" collapsed="false">
      <c r="D109" s="2" t="s">
        <v>99</v>
      </c>
      <c r="F109" s="15" t="n">
        <v>73622</v>
      </c>
      <c r="G109" s="31"/>
      <c r="H109" s="32"/>
      <c r="I109" s="22"/>
    </row>
    <row r="110" customFormat="false" ht="24.75" hidden="false" customHeight="true" outlineLevel="0" collapsed="false">
      <c r="D110" s="2" t="s">
        <v>100</v>
      </c>
      <c r="F110" s="15" t="n">
        <v>73623</v>
      </c>
      <c r="G110" s="31"/>
      <c r="H110" s="32"/>
      <c r="I110" s="22"/>
    </row>
    <row r="111" customFormat="false" ht="24.75" hidden="false" customHeight="true" outlineLevel="0" collapsed="false">
      <c r="D111" s="2" t="s">
        <v>101</v>
      </c>
      <c r="F111" s="15" t="n">
        <v>73624</v>
      </c>
      <c r="G111" s="31"/>
      <c r="H111" s="32"/>
      <c r="I111" s="22"/>
    </row>
    <row r="112" customFormat="false" ht="24.75" hidden="false" customHeight="true" outlineLevel="0" collapsed="false">
      <c r="D112" s="2" t="s">
        <v>113</v>
      </c>
      <c r="F112" s="15" t="n">
        <v>73625</v>
      </c>
      <c r="G112" s="31" t="n">
        <f aca="false">SUM(G113:G115)</f>
        <v>0</v>
      </c>
      <c r="H112" s="32" t="n">
        <f aca="false">SUM(H113:H115)</f>
        <v>0</v>
      </c>
      <c r="I112" s="22"/>
    </row>
    <row r="113" customFormat="false" ht="24.75" hidden="false" customHeight="true" outlineLevel="0" collapsed="false">
      <c r="D113" s="2" t="s">
        <v>103</v>
      </c>
      <c r="F113" s="15" t="s">
        <v>114</v>
      </c>
      <c r="G113" s="31"/>
      <c r="H113" s="32"/>
      <c r="I113" s="22"/>
    </row>
    <row r="114" customFormat="false" ht="24.75" hidden="false" customHeight="true" outlineLevel="0" collapsed="false">
      <c r="D114" s="2" t="s">
        <v>105</v>
      </c>
      <c r="F114" s="15" t="s">
        <v>115</v>
      </c>
      <c r="G114" s="31"/>
      <c r="H114" s="32"/>
      <c r="I114" s="22"/>
    </row>
    <row r="115" customFormat="false" ht="24.75" hidden="false" customHeight="true" outlineLevel="0" collapsed="false">
      <c r="D115" s="2" t="s">
        <v>116</v>
      </c>
      <c r="F115" s="15" t="s">
        <v>117</v>
      </c>
      <c r="G115" s="31"/>
      <c r="H115" s="32"/>
      <c r="I115" s="22"/>
    </row>
    <row r="116" customFormat="false" ht="24.75" hidden="false" customHeight="true" outlineLevel="0" collapsed="false">
      <c r="D116" s="2" t="s">
        <v>109</v>
      </c>
      <c r="F116" s="15" t="n">
        <v>73626</v>
      </c>
      <c r="G116" s="31"/>
      <c r="H116" s="32"/>
      <c r="I116" s="22"/>
    </row>
    <row r="117" customFormat="false" ht="24.75" hidden="false" customHeight="true" outlineLevel="0" collapsed="false">
      <c r="D117" s="2" t="s">
        <v>110</v>
      </c>
      <c r="F117" s="15" t="n">
        <v>73627</v>
      </c>
      <c r="G117" s="31"/>
      <c r="H117" s="32"/>
      <c r="I117" s="22"/>
    </row>
    <row r="118" customFormat="false" ht="24.75" hidden="false" customHeight="true" outlineLevel="0" collapsed="false">
      <c r="D118" s="2" t="s">
        <v>111</v>
      </c>
      <c r="F118" s="15" t="n">
        <v>73629</v>
      </c>
      <c r="G118" s="31"/>
      <c r="H118" s="32"/>
      <c r="I118" s="22"/>
    </row>
    <row r="119" customFormat="false" ht="24.75" hidden="false" customHeight="true" outlineLevel="0" collapsed="false">
      <c r="B119" s="1" t="s">
        <v>118</v>
      </c>
      <c r="C119" s="14"/>
      <c r="F119" s="30" t="n">
        <v>737</v>
      </c>
      <c r="G119" s="24" t="n">
        <f aca="false">G121+G122+G124+G125+G128+G131+G143+G147+G148+G149</f>
        <v>146098.4</v>
      </c>
      <c r="H119" s="25" t="n">
        <f aca="false">H121+H122+H124+H125+H128+H131+H143+H147+H148+H149</f>
        <v>93275.88</v>
      </c>
      <c r="I119" s="22"/>
    </row>
    <row r="120" customFormat="false" ht="24.75" hidden="false" customHeight="true" outlineLevel="0" collapsed="false">
      <c r="C120" s="1" t="s">
        <v>119</v>
      </c>
      <c r="D120" s="1"/>
      <c r="E120" s="29"/>
      <c r="F120" s="15"/>
      <c r="G120" s="31"/>
      <c r="H120" s="32"/>
      <c r="I120" s="22"/>
    </row>
    <row r="121" customFormat="false" ht="24.75" hidden="false" customHeight="true" outlineLevel="0" collapsed="false">
      <c r="C121" s="1" t="s">
        <v>120</v>
      </c>
      <c r="D121" s="1"/>
      <c r="E121" s="29"/>
      <c r="F121" s="30" t="n">
        <v>7370</v>
      </c>
      <c r="G121" s="31"/>
      <c r="H121" s="32" t="n">
        <v>3514.88</v>
      </c>
      <c r="I121" s="22"/>
    </row>
    <row r="122" customFormat="false" ht="24.75" hidden="false" customHeight="true" outlineLevel="0" collapsed="false">
      <c r="C122" s="1" t="s">
        <v>121</v>
      </c>
      <c r="D122" s="1"/>
      <c r="E122" s="29"/>
      <c r="F122" s="30" t="n">
        <v>7371</v>
      </c>
      <c r="G122" s="31"/>
      <c r="H122" s="32" t="n">
        <v>250</v>
      </c>
      <c r="I122" s="22"/>
    </row>
    <row r="123" customFormat="false" ht="24.75" hidden="false" customHeight="true" outlineLevel="0" collapsed="false">
      <c r="C123" s="1" t="s">
        <v>122</v>
      </c>
      <c r="D123" s="1"/>
      <c r="E123" s="29"/>
      <c r="F123" s="30"/>
      <c r="G123" s="31"/>
      <c r="H123" s="32"/>
      <c r="I123" s="22"/>
    </row>
    <row r="124" customFormat="false" ht="24.75" hidden="false" customHeight="true" outlineLevel="0" collapsed="false">
      <c r="C124" s="1" t="s">
        <v>123</v>
      </c>
      <c r="D124" s="1"/>
      <c r="E124" s="29"/>
      <c r="F124" s="30" t="n">
        <v>7372</v>
      </c>
      <c r="G124" s="31"/>
      <c r="H124" s="32"/>
      <c r="I124" s="22"/>
    </row>
    <row r="125" customFormat="false" ht="24.75" hidden="false" customHeight="true" outlineLevel="0" collapsed="false">
      <c r="C125" s="1" t="s">
        <v>124</v>
      </c>
      <c r="D125" s="1"/>
      <c r="E125" s="29"/>
      <c r="F125" s="30" t="n">
        <v>7373</v>
      </c>
      <c r="G125" s="24" t="n">
        <f aca="false">SUM(G126:G127)</f>
        <v>0</v>
      </c>
      <c r="H125" s="25" t="n">
        <f aca="false">SUM(H126:H127)</f>
        <v>0</v>
      </c>
      <c r="I125" s="22"/>
    </row>
    <row r="126" customFormat="false" ht="24.75" hidden="false" customHeight="true" outlineLevel="0" collapsed="false">
      <c r="D126" s="2" t="s">
        <v>125</v>
      </c>
      <c r="F126" s="15" t="s">
        <v>126</v>
      </c>
      <c r="G126" s="31"/>
      <c r="H126" s="32"/>
      <c r="I126" s="22"/>
    </row>
    <row r="127" customFormat="false" ht="24.75" hidden="false" customHeight="true" outlineLevel="0" collapsed="false">
      <c r="D127" s="2" t="s">
        <v>127</v>
      </c>
      <c r="F127" s="15" t="s">
        <v>128</v>
      </c>
      <c r="G127" s="31"/>
      <c r="H127" s="32"/>
      <c r="I127" s="22"/>
    </row>
    <row r="128" customFormat="false" ht="24.75" hidden="false" customHeight="true" outlineLevel="0" collapsed="false">
      <c r="C128" s="1" t="s">
        <v>129</v>
      </c>
      <c r="D128" s="1"/>
      <c r="E128" s="29"/>
      <c r="F128" s="30" t="n">
        <v>7374</v>
      </c>
      <c r="G128" s="24" t="n">
        <f aca="false">SUM(G129:G130)</f>
        <v>20345.4</v>
      </c>
      <c r="H128" s="25" t="n">
        <f aca="false">SUM(H129:H130)</f>
        <v>22996</v>
      </c>
      <c r="I128" s="22"/>
    </row>
    <row r="129" customFormat="false" ht="24.75" hidden="false" customHeight="true" outlineLevel="0" collapsed="false">
      <c r="D129" s="2" t="s">
        <v>130</v>
      </c>
      <c r="F129" s="15" t="s">
        <v>131</v>
      </c>
      <c r="G129" s="31" t="n">
        <v>20345.4</v>
      </c>
      <c r="H129" s="32" t="n">
        <v>22996</v>
      </c>
      <c r="I129" s="22"/>
    </row>
    <row r="130" customFormat="false" ht="24.75" hidden="false" customHeight="true" outlineLevel="0" collapsed="false">
      <c r="D130" s="2" t="s">
        <v>132</v>
      </c>
      <c r="F130" s="15" t="s">
        <v>133</v>
      </c>
      <c r="G130" s="31"/>
      <c r="H130" s="32"/>
      <c r="I130" s="22"/>
    </row>
    <row r="131" customFormat="false" ht="24.75" hidden="false" customHeight="true" outlineLevel="0" collapsed="false">
      <c r="C131" s="1" t="s">
        <v>134</v>
      </c>
      <c r="D131" s="1"/>
      <c r="E131" s="29"/>
      <c r="F131" s="30" t="n">
        <v>7375</v>
      </c>
      <c r="G131" s="24" t="n">
        <f aca="false">SUM(G132:G142)</f>
        <v>122053</v>
      </c>
      <c r="H131" s="25" t="n">
        <f aca="false">SUM(H132:H142)</f>
        <v>60165</v>
      </c>
      <c r="I131" s="22"/>
    </row>
    <row r="132" customFormat="false" ht="24.75" hidden="false" customHeight="true" outlineLevel="0" collapsed="false">
      <c r="D132" s="2" t="s">
        <v>135</v>
      </c>
      <c r="F132" s="15" t="s">
        <v>136</v>
      </c>
      <c r="G132" s="31"/>
      <c r="H132" s="32"/>
      <c r="I132" s="22"/>
    </row>
    <row r="133" customFormat="false" ht="24.75" hidden="false" customHeight="true" outlineLevel="0" collapsed="false">
      <c r="D133" s="37" t="s">
        <v>137</v>
      </c>
      <c r="F133" s="30" t="s">
        <v>138</v>
      </c>
      <c r="G133" s="31" t="n">
        <v>122053</v>
      </c>
      <c r="H133" s="32" t="n">
        <v>60165</v>
      </c>
      <c r="I133" s="22"/>
    </row>
    <row r="134" customFormat="false" ht="24.75" hidden="false" customHeight="true" outlineLevel="0" collapsed="false">
      <c r="D134" s="2" t="s">
        <v>139</v>
      </c>
      <c r="F134" s="15" t="s">
        <v>140</v>
      </c>
      <c r="G134" s="31"/>
      <c r="H134" s="32"/>
      <c r="I134" s="22"/>
    </row>
    <row r="135" customFormat="false" ht="24.75" hidden="false" customHeight="true" outlineLevel="0" collapsed="false">
      <c r="D135" s="2" t="s">
        <v>141</v>
      </c>
      <c r="F135" s="15" t="s">
        <v>142</v>
      </c>
      <c r="G135" s="31"/>
      <c r="H135" s="32"/>
      <c r="I135" s="22"/>
    </row>
    <row r="136" customFormat="false" ht="24.75" hidden="false" customHeight="true" outlineLevel="0" collapsed="false">
      <c r="D136" s="2" t="s">
        <v>143</v>
      </c>
      <c r="F136" s="15" t="s">
        <v>144</v>
      </c>
      <c r="G136" s="31"/>
      <c r="H136" s="32"/>
      <c r="I136" s="22"/>
    </row>
    <row r="137" customFormat="false" ht="24.75" hidden="false" customHeight="true" outlineLevel="0" collapsed="false">
      <c r="D137" s="2" t="s">
        <v>145</v>
      </c>
      <c r="F137" s="15" t="s">
        <v>146</v>
      </c>
      <c r="G137" s="31"/>
      <c r="H137" s="32"/>
      <c r="I137" s="22"/>
    </row>
    <row r="138" customFormat="false" ht="24.75" hidden="false" customHeight="true" outlineLevel="0" collapsed="false">
      <c r="D138" s="2" t="s">
        <v>147</v>
      </c>
      <c r="F138" s="15" t="s">
        <v>148</v>
      </c>
      <c r="G138" s="31"/>
      <c r="H138" s="32"/>
      <c r="I138" s="22"/>
    </row>
    <row r="139" customFormat="false" ht="24.75" hidden="false" customHeight="true" outlineLevel="0" collapsed="false">
      <c r="D139" s="2" t="s">
        <v>149</v>
      </c>
      <c r="F139" s="15" t="s">
        <v>150</v>
      </c>
      <c r="G139" s="31"/>
      <c r="H139" s="32"/>
      <c r="I139" s="22"/>
    </row>
    <row r="140" customFormat="false" ht="24.75" hidden="false" customHeight="true" outlineLevel="0" collapsed="false">
      <c r="D140" s="2" t="s">
        <v>151</v>
      </c>
      <c r="F140" s="15" t="s">
        <v>152</v>
      </c>
      <c r="G140" s="31"/>
      <c r="H140" s="32"/>
      <c r="I140" s="22"/>
    </row>
    <row r="141" customFormat="false" ht="24.75" hidden="false" customHeight="true" outlineLevel="0" collapsed="false">
      <c r="D141" s="2" t="s">
        <v>153</v>
      </c>
      <c r="F141" s="15" t="s">
        <v>154</v>
      </c>
      <c r="G141" s="31"/>
      <c r="H141" s="32"/>
      <c r="I141" s="22"/>
    </row>
    <row r="142" customFormat="false" ht="24.75" hidden="false" customHeight="true" outlineLevel="0" collapsed="false">
      <c r="D142" s="2" t="s">
        <v>155</v>
      </c>
      <c r="F142" s="15" t="s">
        <v>156</v>
      </c>
      <c r="G142" s="31"/>
      <c r="H142" s="32"/>
      <c r="I142" s="22"/>
    </row>
    <row r="143" customFormat="false" ht="27" hidden="false" customHeight="true" outlineLevel="0" collapsed="false">
      <c r="C143" s="1" t="s">
        <v>157</v>
      </c>
      <c r="D143" s="1"/>
      <c r="E143" s="29"/>
      <c r="F143" s="38" t="n">
        <v>7376</v>
      </c>
      <c r="G143" s="24" t="n">
        <f aca="false">SUM(G144:G146)</f>
        <v>0</v>
      </c>
      <c r="H143" s="25" t="n">
        <f aca="false">SUM(H144:H146)</f>
        <v>0</v>
      </c>
      <c r="I143" s="22"/>
    </row>
    <row r="144" customFormat="false" ht="27" hidden="false" customHeight="true" outlineLevel="0" collapsed="false">
      <c r="D144" s="2" t="s">
        <v>158</v>
      </c>
      <c r="F144" s="39" t="s">
        <v>159</v>
      </c>
      <c r="G144" s="31"/>
      <c r="H144" s="32"/>
      <c r="I144" s="22"/>
    </row>
    <row r="145" customFormat="false" ht="27" hidden="false" customHeight="true" outlineLevel="0" collapsed="false">
      <c r="D145" s="2" t="s">
        <v>160</v>
      </c>
      <c r="F145" s="39" t="s">
        <v>161</v>
      </c>
      <c r="G145" s="31"/>
      <c r="H145" s="32"/>
      <c r="I145" s="22"/>
    </row>
    <row r="146" customFormat="false" ht="27" hidden="false" customHeight="true" outlineLevel="0" collapsed="false">
      <c r="D146" s="2" t="s">
        <v>162</v>
      </c>
      <c r="F146" s="39" t="s">
        <v>163</v>
      </c>
      <c r="G146" s="31"/>
      <c r="H146" s="32"/>
      <c r="I146" s="22"/>
    </row>
    <row r="147" customFormat="false" ht="27" hidden="false" customHeight="true" outlineLevel="0" collapsed="false">
      <c r="C147" s="1" t="s">
        <v>164</v>
      </c>
      <c r="D147" s="1"/>
      <c r="E147" s="29"/>
      <c r="F147" s="38" t="n">
        <v>7377</v>
      </c>
      <c r="G147" s="31"/>
      <c r="H147" s="32"/>
      <c r="I147" s="22"/>
    </row>
    <row r="148" customFormat="false" ht="27" hidden="false" customHeight="true" outlineLevel="0" collapsed="false">
      <c r="C148" s="1" t="s">
        <v>165</v>
      </c>
      <c r="D148" s="1"/>
      <c r="E148" s="29"/>
      <c r="F148" s="38" t="n">
        <v>7378</v>
      </c>
      <c r="G148" s="31"/>
      <c r="H148" s="32"/>
      <c r="I148" s="22"/>
    </row>
    <row r="149" customFormat="false" ht="27" hidden="false" customHeight="true" outlineLevel="0" collapsed="false">
      <c r="C149" s="1" t="s">
        <v>166</v>
      </c>
      <c r="D149" s="1"/>
      <c r="E149" s="29"/>
      <c r="F149" s="38" t="n">
        <v>7379</v>
      </c>
      <c r="G149" s="31" t="n">
        <v>3700</v>
      </c>
      <c r="H149" s="32" t="n">
        <f aca="false">4000+2350</f>
        <v>6350</v>
      </c>
      <c r="I149" s="22"/>
    </row>
    <row r="150" customFormat="false" ht="27" hidden="false" customHeight="true" outlineLevel="0" collapsed="false">
      <c r="C150" s="1" t="s">
        <v>167</v>
      </c>
      <c r="D150" s="1"/>
      <c r="E150" s="29"/>
      <c r="F150" s="38" t="n">
        <v>738</v>
      </c>
      <c r="G150" s="31"/>
      <c r="H150" s="32"/>
      <c r="I150" s="22"/>
    </row>
    <row r="151" customFormat="false" ht="27" hidden="false" customHeight="true" outlineLevel="0" collapsed="false">
      <c r="A151" s="18" t="s">
        <v>168</v>
      </c>
      <c r="B151" s="14"/>
      <c r="F151" s="38" t="n">
        <v>74</v>
      </c>
      <c r="G151" s="24" t="n">
        <f aca="false">G152+G153+G154+G155+G163</f>
        <v>1585.65</v>
      </c>
      <c r="H151" s="25" t="n">
        <f aca="false">H152+H153+H154+H155+H163</f>
        <v>1024.7</v>
      </c>
      <c r="I151" s="22"/>
    </row>
    <row r="152" customFormat="false" ht="27" hidden="false" customHeight="true" outlineLevel="0" collapsed="false">
      <c r="B152" s="1" t="s">
        <v>169</v>
      </c>
      <c r="C152" s="14"/>
      <c r="F152" s="38" t="n">
        <v>741</v>
      </c>
      <c r="G152" s="31"/>
      <c r="H152" s="32"/>
      <c r="I152" s="22"/>
    </row>
    <row r="153" customFormat="false" ht="27" hidden="false" customHeight="true" outlineLevel="0" collapsed="false">
      <c r="B153" s="1" t="s">
        <v>170</v>
      </c>
      <c r="C153" s="14"/>
      <c r="F153" s="38" t="n">
        <v>742</v>
      </c>
      <c r="G153" s="31"/>
      <c r="H153" s="32"/>
      <c r="I153" s="22"/>
    </row>
    <row r="154" customFormat="false" ht="27" hidden="false" customHeight="true" outlineLevel="0" collapsed="false">
      <c r="B154" s="1" t="s">
        <v>171</v>
      </c>
      <c r="C154" s="14"/>
      <c r="F154" s="38" t="n">
        <v>743</v>
      </c>
      <c r="G154" s="31"/>
      <c r="H154" s="32" t="n">
        <f aca="false">286</f>
        <v>286</v>
      </c>
      <c r="I154" s="22"/>
    </row>
    <row r="155" customFormat="false" ht="27" hidden="false" customHeight="true" outlineLevel="0" collapsed="false">
      <c r="B155" s="1" t="s">
        <v>172</v>
      </c>
      <c r="C155" s="14"/>
      <c r="F155" s="38" t="n">
        <v>744</v>
      </c>
      <c r="G155" s="24" t="n">
        <f aca="false">G156+G162</f>
        <v>0</v>
      </c>
      <c r="H155" s="25" t="n">
        <f aca="false">H156+H162</f>
        <v>0</v>
      </c>
      <c r="I155" s="22"/>
    </row>
    <row r="156" customFormat="false" ht="27" hidden="false" customHeight="true" outlineLevel="0" collapsed="false">
      <c r="C156" s="1" t="s">
        <v>173</v>
      </c>
      <c r="D156" s="1"/>
      <c r="E156" s="29"/>
      <c r="F156" s="38" t="n">
        <v>7442</v>
      </c>
      <c r="G156" s="24" t="n">
        <f aca="false">SUM(G157:G161)</f>
        <v>0</v>
      </c>
      <c r="H156" s="25" t="n">
        <f aca="false">SUM(H157:H161)</f>
        <v>0</v>
      </c>
      <c r="I156" s="22"/>
    </row>
    <row r="157" customFormat="false" ht="27" hidden="false" customHeight="true" outlineLevel="0" collapsed="false">
      <c r="D157" s="2" t="s">
        <v>174</v>
      </c>
      <c r="F157" s="39" t="n">
        <v>74420</v>
      </c>
      <c r="G157" s="31"/>
      <c r="H157" s="32"/>
      <c r="I157" s="22"/>
    </row>
    <row r="158" customFormat="false" ht="27" hidden="false" customHeight="true" outlineLevel="0" collapsed="false">
      <c r="D158" s="2" t="s">
        <v>175</v>
      </c>
      <c r="F158" s="39" t="n">
        <v>74421</v>
      </c>
      <c r="G158" s="31"/>
      <c r="H158" s="32"/>
      <c r="I158" s="22"/>
    </row>
    <row r="159" customFormat="false" ht="27" hidden="false" customHeight="true" outlineLevel="0" collapsed="false">
      <c r="D159" s="2" t="s">
        <v>176</v>
      </c>
      <c r="F159" s="39" t="n">
        <v>74422</v>
      </c>
      <c r="G159" s="31"/>
      <c r="H159" s="32"/>
      <c r="I159" s="22"/>
    </row>
    <row r="160" customFormat="false" ht="27" hidden="false" customHeight="true" outlineLevel="0" collapsed="false">
      <c r="D160" s="2" t="s">
        <v>177</v>
      </c>
      <c r="F160" s="39" t="n">
        <v>74423</v>
      </c>
      <c r="G160" s="31"/>
      <c r="H160" s="32"/>
      <c r="I160" s="22"/>
    </row>
    <row r="161" customFormat="false" ht="27" hidden="false" customHeight="true" outlineLevel="0" collapsed="false">
      <c r="D161" s="2" t="s">
        <v>178</v>
      </c>
      <c r="F161" s="39" t="n">
        <v>74424</v>
      </c>
      <c r="G161" s="31"/>
      <c r="H161" s="32"/>
      <c r="I161" s="22"/>
    </row>
    <row r="162" customFormat="false" ht="27" hidden="false" customHeight="true" outlineLevel="0" collapsed="false">
      <c r="C162" s="1" t="s">
        <v>179</v>
      </c>
      <c r="D162" s="1"/>
      <c r="E162" s="29"/>
      <c r="F162" s="38" t="n">
        <v>7449</v>
      </c>
      <c r="G162" s="31"/>
      <c r="H162" s="32"/>
      <c r="I162" s="22"/>
    </row>
    <row r="163" customFormat="false" ht="27" hidden="false" customHeight="true" outlineLevel="0" collapsed="false">
      <c r="B163" s="1" t="s">
        <v>180</v>
      </c>
      <c r="C163" s="14"/>
      <c r="F163" s="38" t="n">
        <v>749</v>
      </c>
      <c r="G163" s="31" t="n">
        <v>1585.65</v>
      </c>
      <c r="H163" s="32" t="n">
        <f aca="false">738.7</f>
        <v>738.7</v>
      </c>
      <c r="I163" s="22"/>
    </row>
    <row r="164" customFormat="false" ht="27" hidden="false" customHeight="true" outlineLevel="0" collapsed="false">
      <c r="A164" s="18" t="s">
        <v>181</v>
      </c>
      <c r="F164" s="40" t="s">
        <v>182</v>
      </c>
      <c r="G164" s="20" t="n">
        <f aca="false">G165+G174</f>
        <v>241844.34</v>
      </c>
      <c r="H164" s="21" t="n">
        <f aca="false">H165+H174</f>
        <v>179691.743</v>
      </c>
      <c r="I164" s="22"/>
    </row>
    <row r="165" customFormat="false" ht="27" hidden="false" customHeight="true" outlineLevel="0" collapsed="false">
      <c r="A165" s="18" t="s">
        <v>183</v>
      </c>
      <c r="F165" s="38" t="n">
        <v>60</v>
      </c>
      <c r="G165" s="24" t="n">
        <f aca="false">SUM(G166:G173)</f>
        <v>53854.94</v>
      </c>
      <c r="H165" s="25" t="n">
        <f aca="false">SUM(H166:H173)</f>
        <v>40997.15</v>
      </c>
      <c r="I165" s="41" t="s">
        <v>184</v>
      </c>
      <c r="J165" s="42" t="s">
        <v>185</v>
      </c>
    </row>
    <row r="166" customFormat="false" ht="27" hidden="false" customHeight="true" outlineLevel="0" collapsed="false">
      <c r="B166" s="1" t="s">
        <v>186</v>
      </c>
      <c r="F166" s="38" t="n">
        <v>600</v>
      </c>
      <c r="G166" s="31"/>
      <c r="H166" s="32"/>
      <c r="I166" s="22"/>
    </row>
    <row r="167" customFormat="false" ht="27" hidden="false" customHeight="true" outlineLevel="0" collapsed="false">
      <c r="B167" s="1" t="s">
        <v>187</v>
      </c>
      <c r="F167" s="38" t="n">
        <v>601</v>
      </c>
      <c r="G167" s="31"/>
      <c r="H167" s="32"/>
      <c r="I167" s="22"/>
    </row>
    <row r="168" customFormat="false" ht="27" hidden="false" customHeight="true" outlineLevel="0" collapsed="false">
      <c r="B168" s="1" t="s">
        <v>188</v>
      </c>
      <c r="F168" s="38" t="n">
        <v>602</v>
      </c>
      <c r="G168" s="31"/>
      <c r="H168" s="32"/>
      <c r="I168" s="22"/>
    </row>
    <row r="169" customFormat="false" ht="27" hidden="false" customHeight="true" outlineLevel="0" collapsed="false">
      <c r="B169" s="1" t="s">
        <v>189</v>
      </c>
      <c r="F169" s="38" t="n">
        <v>603</v>
      </c>
      <c r="G169" s="31"/>
      <c r="H169" s="32"/>
      <c r="I169" s="22"/>
    </row>
    <row r="170" customFormat="false" ht="27" hidden="false" customHeight="true" outlineLevel="0" collapsed="false">
      <c r="B170" s="1" t="s">
        <v>190</v>
      </c>
      <c r="F170" s="38" t="n">
        <v>604</v>
      </c>
      <c r="G170" s="31" t="n">
        <v>52552.83</v>
      </c>
      <c r="H170" s="32" t="n">
        <v>42836.06</v>
      </c>
      <c r="I170" s="22"/>
    </row>
    <row r="171" customFormat="false" ht="27" hidden="false" customHeight="true" outlineLevel="0" collapsed="false">
      <c r="B171" s="1" t="s">
        <v>191</v>
      </c>
      <c r="F171" s="38" t="n">
        <v>605</v>
      </c>
      <c r="G171" s="31"/>
      <c r="H171" s="32"/>
      <c r="I171" s="22"/>
    </row>
    <row r="172" customFormat="false" ht="27" hidden="false" customHeight="true" outlineLevel="0" collapsed="false">
      <c r="B172" s="1" t="s">
        <v>192</v>
      </c>
      <c r="F172" s="38" t="n">
        <v>608</v>
      </c>
      <c r="G172" s="31"/>
      <c r="H172" s="32"/>
      <c r="I172" s="22"/>
    </row>
    <row r="173" customFormat="false" ht="27" hidden="false" customHeight="true" outlineLevel="0" collapsed="false">
      <c r="B173" s="1" t="s">
        <v>193</v>
      </c>
      <c r="F173" s="38" t="n">
        <v>609</v>
      </c>
      <c r="G173" s="31" t="n">
        <v>1302.11</v>
      </c>
      <c r="H173" s="32" t="n">
        <v>-1838.91</v>
      </c>
      <c r="I173" s="22"/>
    </row>
    <row r="174" customFormat="false" ht="27" hidden="false" customHeight="true" outlineLevel="0" collapsed="false">
      <c r="A174" s="18" t="s">
        <v>194</v>
      </c>
      <c r="F174" s="30" t="n">
        <v>61</v>
      </c>
      <c r="G174" s="24" t="n">
        <f aca="false">G175+G184+G193+G194+G201+G202+G209+G210+G211+G212+G213+G220+G227+G228+G229+G230+G231+G234+G235+G236+G237+G238+G239+G240+G241+G242+G243+G244+G245+G246+G247+G248+G249+G250+G251+G254+G255+G258+G259+G260+G261+G262+G263+G264+G265+G269+G270+G278+G285+G291+G292+G293+G294+G295+G307+G308+G309+G316+G317+G318+G319+G320</f>
        <v>187989.4</v>
      </c>
      <c r="H174" s="25" t="n">
        <f aca="false">H175+H184+H193+H194+H201+H202+H209+H210+H211+H212+H213+H220+H227+H228+H229+H230+H231+H234+H235+H236+H237+H238+H239+H240+H241+H242+H243+H244+H245+H246+H247+H248+H249+H250+H251+H254+H255+H258+H259+H260+H261+H262+H263+H264+H265+H269+H270+H278+H285+H291+H292+H293+H294+H295+H307+H308+H309+H316+H317+H318+H319+H320</f>
        <v>138694.593</v>
      </c>
      <c r="I174" s="22"/>
    </row>
    <row r="175" customFormat="false" ht="27" hidden="false" customHeight="true" outlineLevel="0" collapsed="false">
      <c r="B175" s="14"/>
      <c r="C175" s="1" t="s">
        <v>195</v>
      </c>
      <c r="F175" s="30" t="n">
        <v>6100</v>
      </c>
      <c r="G175" s="24" t="n">
        <f aca="false">G176+G177+G179+G180+G181+G182+G183</f>
        <v>0</v>
      </c>
      <c r="H175" s="25" t="n">
        <f aca="false">H176+H177+H179+H180+H181+H182+H183</f>
        <v>0</v>
      </c>
      <c r="I175" s="41" t="s">
        <v>196</v>
      </c>
      <c r="J175" s="43" t="s">
        <v>197</v>
      </c>
    </row>
    <row r="176" customFormat="false" ht="27" hidden="false" customHeight="true" outlineLevel="0" collapsed="false">
      <c r="C176" s="14"/>
      <c r="D176" s="1" t="s">
        <v>198</v>
      </c>
      <c r="E176" s="29"/>
      <c r="F176" s="15" t="n">
        <v>61000</v>
      </c>
      <c r="G176" s="31"/>
      <c r="H176" s="32"/>
      <c r="I176" s="22"/>
    </row>
    <row r="177" customFormat="false" ht="27" hidden="false" customHeight="true" outlineLevel="0" collapsed="false">
      <c r="C177" s="14"/>
      <c r="D177" s="1" t="s">
        <v>199</v>
      </c>
      <c r="E177" s="29"/>
      <c r="F177" s="15" t="n">
        <v>61001</v>
      </c>
      <c r="G177" s="31"/>
      <c r="H177" s="32"/>
      <c r="I177" s="22"/>
    </row>
    <row r="178" customFormat="false" ht="27" hidden="false" customHeight="true" outlineLevel="0" collapsed="false">
      <c r="C178" s="14"/>
      <c r="D178" s="2" t="s">
        <v>200</v>
      </c>
      <c r="F178" s="15"/>
      <c r="G178" s="31"/>
      <c r="H178" s="32"/>
      <c r="I178" s="22"/>
    </row>
    <row r="179" customFormat="false" ht="27" hidden="false" customHeight="true" outlineLevel="0" collapsed="false">
      <c r="C179" s="14"/>
      <c r="D179" s="2" t="s">
        <v>201</v>
      </c>
      <c r="F179" s="15" t="n">
        <v>61002</v>
      </c>
      <c r="G179" s="31"/>
      <c r="H179" s="32"/>
      <c r="I179" s="22"/>
    </row>
    <row r="180" customFormat="false" ht="27" hidden="false" customHeight="true" outlineLevel="0" collapsed="false">
      <c r="D180" s="2" t="s">
        <v>202</v>
      </c>
      <c r="F180" s="15" t="n">
        <v>61003</v>
      </c>
      <c r="G180" s="31"/>
      <c r="H180" s="32"/>
      <c r="I180" s="22"/>
    </row>
    <row r="181" customFormat="false" ht="27" hidden="false" customHeight="true" outlineLevel="0" collapsed="false">
      <c r="D181" s="2" t="s">
        <v>203</v>
      </c>
      <c r="F181" s="15" t="n">
        <v>61004</v>
      </c>
      <c r="G181" s="31"/>
      <c r="H181" s="32"/>
      <c r="I181" s="22"/>
    </row>
    <row r="182" customFormat="false" ht="27" hidden="false" customHeight="true" outlineLevel="0" collapsed="false">
      <c r="D182" s="2" t="s">
        <v>204</v>
      </c>
      <c r="F182" s="15" t="n">
        <v>61008</v>
      </c>
      <c r="G182" s="31"/>
      <c r="H182" s="32"/>
      <c r="I182" s="22"/>
    </row>
    <row r="183" customFormat="false" ht="27" hidden="false" customHeight="true" outlineLevel="0" collapsed="false">
      <c r="D183" s="2" t="s">
        <v>205</v>
      </c>
      <c r="F183" s="15" t="n">
        <v>61009</v>
      </c>
      <c r="G183" s="31"/>
      <c r="H183" s="32"/>
      <c r="I183" s="22"/>
    </row>
    <row r="184" customFormat="false" ht="27" hidden="false" customHeight="true" outlineLevel="0" collapsed="false">
      <c r="C184" s="1" t="s">
        <v>206</v>
      </c>
      <c r="F184" s="30" t="n">
        <v>6101</v>
      </c>
      <c r="G184" s="24" t="n">
        <f aca="false">G185+G186+G188+G189+G190+G191+G192</f>
        <v>0</v>
      </c>
      <c r="H184" s="25" t="n">
        <f aca="false">H185+H186+H188+H189+H190+H191+H192</f>
        <v>0</v>
      </c>
      <c r="I184" s="41" t="s">
        <v>196</v>
      </c>
      <c r="J184" s="43" t="s">
        <v>197</v>
      </c>
    </row>
    <row r="185" customFormat="false" ht="27" hidden="false" customHeight="true" outlineLevel="0" collapsed="false">
      <c r="D185" s="1" t="s">
        <v>198</v>
      </c>
      <c r="E185" s="29"/>
      <c r="F185" s="15" t="n">
        <v>61010</v>
      </c>
      <c r="G185" s="31"/>
      <c r="H185" s="32"/>
      <c r="I185" s="22"/>
    </row>
    <row r="186" customFormat="false" ht="27" hidden="false" customHeight="true" outlineLevel="0" collapsed="false">
      <c r="D186" s="1" t="s">
        <v>199</v>
      </c>
      <c r="E186" s="29"/>
      <c r="F186" s="15" t="n">
        <v>61011</v>
      </c>
      <c r="G186" s="31"/>
      <c r="H186" s="32"/>
      <c r="I186" s="22"/>
    </row>
    <row r="187" customFormat="false" ht="27" hidden="false" customHeight="true" outlineLevel="0" collapsed="false">
      <c r="D187" s="2" t="s">
        <v>200</v>
      </c>
      <c r="F187" s="15"/>
      <c r="G187" s="44"/>
      <c r="H187" s="45"/>
      <c r="I187" s="22"/>
    </row>
    <row r="188" customFormat="false" ht="27" hidden="false" customHeight="true" outlineLevel="0" collapsed="false">
      <c r="D188" s="2" t="s">
        <v>207</v>
      </c>
      <c r="F188" s="15" t="n">
        <v>61012</v>
      </c>
      <c r="G188" s="31"/>
      <c r="H188" s="32"/>
      <c r="I188" s="22"/>
    </row>
    <row r="189" customFormat="false" ht="27" hidden="false" customHeight="true" outlineLevel="0" collapsed="false">
      <c r="D189" s="2" t="s">
        <v>202</v>
      </c>
      <c r="F189" s="15" t="n">
        <v>61013</v>
      </c>
      <c r="G189" s="31"/>
      <c r="H189" s="32"/>
      <c r="I189" s="22"/>
    </row>
    <row r="190" customFormat="false" ht="27" hidden="false" customHeight="true" outlineLevel="0" collapsed="false">
      <c r="D190" s="2" t="s">
        <v>203</v>
      </c>
      <c r="F190" s="15" t="n">
        <v>61014</v>
      </c>
      <c r="G190" s="31"/>
      <c r="H190" s="32"/>
      <c r="I190" s="22"/>
    </row>
    <row r="191" customFormat="false" ht="27" hidden="false" customHeight="true" outlineLevel="0" collapsed="false">
      <c r="D191" s="2" t="s">
        <v>208</v>
      </c>
      <c r="F191" s="15" t="n">
        <v>61018</v>
      </c>
      <c r="G191" s="31"/>
      <c r="H191" s="32"/>
      <c r="I191" s="22"/>
    </row>
    <row r="192" customFormat="false" ht="27" hidden="false" customHeight="true" outlineLevel="0" collapsed="false">
      <c r="D192" s="2" t="s">
        <v>205</v>
      </c>
      <c r="F192" s="15" t="n">
        <v>61019</v>
      </c>
      <c r="G192" s="31"/>
      <c r="H192" s="32"/>
      <c r="I192" s="22"/>
    </row>
    <row r="193" customFormat="false" ht="27" hidden="false" customHeight="true" outlineLevel="0" collapsed="false">
      <c r="C193" s="1" t="s">
        <v>209</v>
      </c>
      <c r="F193" s="30" t="n">
        <v>6102</v>
      </c>
      <c r="G193" s="31" t="n">
        <v>626.68</v>
      </c>
      <c r="H193" s="32" t="n">
        <v>545.75</v>
      </c>
      <c r="I193" s="41" t="s">
        <v>184</v>
      </c>
      <c r="J193" s="42" t="s">
        <v>185</v>
      </c>
    </row>
    <row r="194" customFormat="false" ht="27" hidden="false" customHeight="true" outlineLevel="0" collapsed="false">
      <c r="C194" s="1" t="s">
        <v>210</v>
      </c>
      <c r="F194" s="30" t="n">
        <v>6103</v>
      </c>
      <c r="G194" s="24" t="n">
        <f aca="false">SUM(G195:G200)</f>
        <v>10071.07</v>
      </c>
      <c r="H194" s="25" t="n">
        <f aca="false">SUM(H195:H200)</f>
        <v>10524.953</v>
      </c>
      <c r="I194" s="41" t="s">
        <v>184</v>
      </c>
      <c r="J194" s="42" t="s">
        <v>185</v>
      </c>
    </row>
    <row r="195" customFormat="false" ht="27" hidden="false" customHeight="true" outlineLevel="0" collapsed="false">
      <c r="D195" s="2" t="s">
        <v>211</v>
      </c>
      <c r="F195" s="15" t="n">
        <v>61030</v>
      </c>
      <c r="G195" s="31" t="n">
        <v>5488.81</v>
      </c>
      <c r="H195" s="32" t="n">
        <v>6013.423</v>
      </c>
      <c r="I195" s="22"/>
    </row>
    <row r="196" customFormat="false" ht="27" hidden="false" customHeight="true" outlineLevel="0" collapsed="false">
      <c r="D196" s="2" t="s">
        <v>212</v>
      </c>
      <c r="F196" s="15" t="n">
        <v>61031</v>
      </c>
      <c r="G196" s="31" t="n">
        <v>4582.26</v>
      </c>
      <c r="H196" s="32" t="n">
        <v>4511.53</v>
      </c>
      <c r="I196" s="22"/>
    </row>
    <row r="197" customFormat="false" ht="27" hidden="false" customHeight="true" outlineLevel="0" collapsed="false">
      <c r="D197" s="2" t="s">
        <v>213</v>
      </c>
      <c r="F197" s="15" t="n">
        <v>61032</v>
      </c>
      <c r="G197" s="31"/>
      <c r="H197" s="32"/>
      <c r="I197" s="22"/>
    </row>
    <row r="198" customFormat="false" ht="27" hidden="false" customHeight="true" outlineLevel="0" collapsed="false">
      <c r="D198" s="2" t="s">
        <v>214</v>
      </c>
      <c r="F198" s="15" t="n">
        <v>61033</v>
      </c>
      <c r="G198" s="31"/>
      <c r="H198" s="32"/>
      <c r="I198" s="22"/>
    </row>
    <row r="199" customFormat="false" ht="27" hidden="false" customHeight="true" outlineLevel="0" collapsed="false">
      <c r="D199" s="2" t="s">
        <v>215</v>
      </c>
      <c r="F199" s="15" t="n">
        <v>61038</v>
      </c>
      <c r="G199" s="31"/>
      <c r="H199" s="32"/>
      <c r="I199" s="22"/>
    </row>
    <row r="200" customFormat="false" ht="27" hidden="false" customHeight="true" outlineLevel="0" collapsed="false">
      <c r="D200" s="2" t="s">
        <v>216</v>
      </c>
      <c r="F200" s="15" t="n">
        <v>61039</v>
      </c>
      <c r="G200" s="31"/>
      <c r="H200" s="32"/>
      <c r="I200" s="22"/>
    </row>
    <row r="201" customFormat="false" ht="27" hidden="false" customHeight="true" outlineLevel="0" collapsed="false">
      <c r="C201" s="1" t="s">
        <v>217</v>
      </c>
      <c r="F201" s="30" t="n">
        <v>6104</v>
      </c>
      <c r="G201" s="31" t="n">
        <f aca="false">41.49+1030.97</f>
        <v>1072.46</v>
      </c>
      <c r="H201" s="32" t="n">
        <v>1148.96</v>
      </c>
      <c r="I201" s="41" t="s">
        <v>184</v>
      </c>
      <c r="J201" s="42" t="s">
        <v>185</v>
      </c>
    </row>
    <row r="202" customFormat="false" ht="27" hidden="false" customHeight="true" outlineLevel="0" collapsed="false">
      <c r="C202" s="1" t="s">
        <v>218</v>
      </c>
      <c r="F202" s="30" t="n">
        <v>6105</v>
      </c>
      <c r="G202" s="24" t="n">
        <f aca="false">SUM(G203:G208)</f>
        <v>3003.02</v>
      </c>
      <c r="H202" s="25" t="n">
        <f aca="false">SUM(H203:H208)</f>
        <v>4401.66</v>
      </c>
      <c r="I202" s="41" t="s">
        <v>196</v>
      </c>
      <c r="J202" s="43" t="s">
        <v>197</v>
      </c>
    </row>
    <row r="203" customFormat="false" ht="27" hidden="false" customHeight="true" outlineLevel="0" collapsed="false">
      <c r="D203" s="2" t="s">
        <v>219</v>
      </c>
      <c r="F203" s="15" t="n">
        <v>61050</v>
      </c>
      <c r="G203" s="31"/>
      <c r="H203" s="32"/>
      <c r="I203" s="22"/>
    </row>
    <row r="204" customFormat="false" ht="27" hidden="false" customHeight="true" outlineLevel="0" collapsed="false">
      <c r="D204" s="2" t="s">
        <v>220</v>
      </c>
      <c r="F204" s="15" t="n">
        <v>61051</v>
      </c>
      <c r="G204" s="31" t="n">
        <v>663.75</v>
      </c>
      <c r="H204" s="32" t="n">
        <v>2481.38</v>
      </c>
      <c r="I204" s="22"/>
    </row>
    <row r="205" customFormat="false" ht="27" hidden="false" customHeight="true" outlineLevel="0" collapsed="false">
      <c r="D205" s="2" t="s">
        <v>221</v>
      </c>
      <c r="F205" s="15" t="n">
        <v>61052</v>
      </c>
      <c r="G205" s="31" t="n">
        <v>961.33</v>
      </c>
      <c r="H205" s="32" t="n">
        <v>1770.28</v>
      </c>
      <c r="I205" s="22"/>
    </row>
    <row r="206" customFormat="false" ht="27" hidden="false" customHeight="true" outlineLevel="0" collapsed="false">
      <c r="D206" s="2" t="s">
        <v>222</v>
      </c>
      <c r="F206" s="15" t="n">
        <v>61053</v>
      </c>
      <c r="G206" s="31" t="n">
        <v>1377.94</v>
      </c>
      <c r="H206" s="32" t="n">
        <v>150</v>
      </c>
      <c r="I206" s="22"/>
    </row>
    <row r="207" customFormat="false" ht="27" hidden="false" customHeight="true" outlineLevel="0" collapsed="false">
      <c r="D207" s="2" t="s">
        <v>223</v>
      </c>
      <c r="F207" s="15" t="n">
        <v>61058</v>
      </c>
      <c r="G207" s="31"/>
      <c r="H207" s="32"/>
      <c r="I207" s="22"/>
    </row>
    <row r="208" customFormat="false" ht="27" hidden="false" customHeight="true" outlineLevel="0" collapsed="false">
      <c r="D208" s="2" t="s">
        <v>224</v>
      </c>
      <c r="F208" s="15" t="n">
        <v>61059</v>
      </c>
      <c r="G208" s="31"/>
      <c r="H208" s="32"/>
      <c r="I208" s="22"/>
    </row>
    <row r="209" customFormat="false" ht="27" hidden="false" customHeight="true" outlineLevel="0" collapsed="false">
      <c r="C209" s="1" t="s">
        <v>225</v>
      </c>
      <c r="F209" s="30" t="n">
        <v>6106</v>
      </c>
      <c r="G209" s="31" t="n">
        <f aca="false">211.84-250.97</f>
        <v>-39.13</v>
      </c>
      <c r="H209" s="32" t="n">
        <f aca="false">314.15+963.05</f>
        <v>1277.2</v>
      </c>
      <c r="I209" s="41" t="s">
        <v>184</v>
      </c>
      <c r="J209" s="42" t="s">
        <v>185</v>
      </c>
    </row>
    <row r="210" customFormat="false" ht="27" hidden="false" customHeight="true" outlineLevel="0" collapsed="false">
      <c r="C210" s="1" t="s">
        <v>226</v>
      </c>
      <c r="F210" s="30" t="n">
        <v>6107</v>
      </c>
      <c r="G210" s="31" t="n">
        <v>6369.82</v>
      </c>
      <c r="H210" s="32" t="n">
        <v>4863.11</v>
      </c>
      <c r="I210" s="41" t="s">
        <v>196</v>
      </c>
      <c r="J210" s="43" t="s">
        <v>197</v>
      </c>
    </row>
    <row r="211" customFormat="false" ht="27" hidden="false" customHeight="true" outlineLevel="0" collapsed="false">
      <c r="C211" s="1" t="s">
        <v>227</v>
      </c>
      <c r="F211" s="30" t="n">
        <v>6108</v>
      </c>
      <c r="G211" s="31" t="n">
        <v>1609</v>
      </c>
      <c r="H211" s="32"/>
      <c r="I211" s="41" t="s">
        <v>184</v>
      </c>
      <c r="J211" s="42" t="s">
        <v>185</v>
      </c>
    </row>
    <row r="212" customFormat="false" ht="27" hidden="false" customHeight="true" outlineLevel="0" collapsed="false">
      <c r="C212" s="1" t="s">
        <v>228</v>
      </c>
      <c r="F212" s="30" t="n">
        <v>6109</v>
      </c>
      <c r="G212" s="31"/>
      <c r="H212" s="32"/>
      <c r="I212" s="41" t="s">
        <v>184</v>
      </c>
      <c r="J212" s="42" t="s">
        <v>185</v>
      </c>
    </row>
    <row r="213" customFormat="false" ht="27" hidden="false" customHeight="true" outlineLevel="0" collapsed="false">
      <c r="C213" s="1" t="s">
        <v>229</v>
      </c>
      <c r="F213" s="30" t="n">
        <v>6110</v>
      </c>
      <c r="G213" s="24" t="n">
        <f aca="false">SUM(G214:G219)</f>
        <v>0</v>
      </c>
      <c r="H213" s="25" t="n">
        <f aca="false">SUM(H214:H219)</f>
        <v>0</v>
      </c>
      <c r="I213" s="41" t="s">
        <v>230</v>
      </c>
      <c r="J213" s="46" t="s">
        <v>231</v>
      </c>
    </row>
    <row r="214" customFormat="false" ht="27" hidden="false" customHeight="true" outlineLevel="0" collapsed="false">
      <c r="D214" s="2" t="s">
        <v>232</v>
      </c>
      <c r="F214" s="15" t="n">
        <v>61100</v>
      </c>
      <c r="G214" s="31"/>
      <c r="H214" s="32"/>
      <c r="I214" s="22"/>
    </row>
    <row r="215" customFormat="false" ht="27" hidden="false" customHeight="true" outlineLevel="0" collapsed="false">
      <c r="D215" s="2" t="s">
        <v>233</v>
      </c>
      <c r="F215" s="15" t="n">
        <v>61101</v>
      </c>
      <c r="G215" s="31"/>
      <c r="H215" s="32"/>
      <c r="I215" s="22"/>
    </row>
    <row r="216" customFormat="false" ht="27" hidden="false" customHeight="true" outlineLevel="0" collapsed="false">
      <c r="D216" s="2" t="s">
        <v>234</v>
      </c>
      <c r="F216" s="15" t="n">
        <v>61102</v>
      </c>
      <c r="G216" s="31"/>
      <c r="H216" s="32"/>
      <c r="I216" s="22"/>
    </row>
    <row r="217" customFormat="false" ht="27" hidden="false" customHeight="true" outlineLevel="0" collapsed="false">
      <c r="D217" s="2" t="s">
        <v>235</v>
      </c>
      <c r="F217" s="15" t="n">
        <v>61103</v>
      </c>
      <c r="G217" s="31"/>
      <c r="H217" s="32"/>
      <c r="I217" s="22"/>
    </row>
    <row r="218" customFormat="false" ht="27" hidden="false" customHeight="true" outlineLevel="0" collapsed="false">
      <c r="D218" s="2" t="s">
        <v>236</v>
      </c>
      <c r="F218" s="15" t="n">
        <v>61108</v>
      </c>
      <c r="G218" s="31"/>
      <c r="H218" s="32"/>
      <c r="I218" s="22"/>
    </row>
    <row r="219" customFormat="false" ht="27" hidden="false" customHeight="true" outlineLevel="0" collapsed="false">
      <c r="D219" s="2" t="s">
        <v>237</v>
      </c>
      <c r="F219" s="15" t="n">
        <v>61109</v>
      </c>
      <c r="G219" s="31"/>
      <c r="H219" s="32"/>
      <c r="I219" s="22"/>
    </row>
    <row r="220" customFormat="false" ht="27" hidden="false" customHeight="true" outlineLevel="0" collapsed="false">
      <c r="C220" s="1" t="s">
        <v>238</v>
      </c>
      <c r="F220" s="30" t="n">
        <v>6111</v>
      </c>
      <c r="G220" s="24" t="n">
        <f aca="false">SUM(G221:G226)</f>
        <v>0</v>
      </c>
      <c r="H220" s="25" t="n">
        <f aca="false">SUM(H221:H226)</f>
        <v>0</v>
      </c>
      <c r="I220" s="41" t="s">
        <v>230</v>
      </c>
      <c r="J220" s="46" t="s">
        <v>231</v>
      </c>
    </row>
    <row r="221" customFormat="false" ht="27" hidden="false" customHeight="true" outlineLevel="0" collapsed="false">
      <c r="D221" s="2" t="s">
        <v>232</v>
      </c>
      <c r="F221" s="15" t="n">
        <v>61110</v>
      </c>
      <c r="G221" s="31"/>
      <c r="H221" s="32"/>
      <c r="I221" s="22"/>
    </row>
    <row r="222" customFormat="false" ht="27" hidden="false" customHeight="true" outlineLevel="0" collapsed="false">
      <c r="D222" s="2" t="s">
        <v>233</v>
      </c>
      <c r="F222" s="15" t="n">
        <v>61111</v>
      </c>
      <c r="G222" s="31"/>
      <c r="H222" s="32"/>
      <c r="I222" s="22"/>
    </row>
    <row r="223" customFormat="false" ht="27" hidden="false" customHeight="true" outlineLevel="0" collapsed="false">
      <c r="D223" s="2" t="s">
        <v>239</v>
      </c>
      <c r="F223" s="15" t="n">
        <v>61112</v>
      </c>
      <c r="G223" s="31"/>
      <c r="H223" s="32"/>
      <c r="I223" s="22"/>
    </row>
    <row r="224" customFormat="false" ht="27" hidden="false" customHeight="true" outlineLevel="0" collapsed="false">
      <c r="D224" s="2" t="s">
        <v>235</v>
      </c>
      <c r="F224" s="15" t="n">
        <v>61113</v>
      </c>
      <c r="G224" s="31"/>
      <c r="H224" s="32"/>
      <c r="I224" s="22"/>
    </row>
    <row r="225" customFormat="false" ht="27" hidden="false" customHeight="true" outlineLevel="0" collapsed="false">
      <c r="D225" s="2" t="s">
        <v>240</v>
      </c>
      <c r="F225" s="15" t="n">
        <v>61118</v>
      </c>
      <c r="G225" s="31"/>
      <c r="H225" s="32"/>
      <c r="I225" s="22"/>
    </row>
    <row r="226" customFormat="false" ht="27" hidden="false" customHeight="true" outlineLevel="0" collapsed="false">
      <c r="D226" s="2" t="s">
        <v>237</v>
      </c>
      <c r="F226" s="15" t="n">
        <v>61119</v>
      </c>
      <c r="G226" s="31"/>
      <c r="H226" s="32"/>
      <c r="I226" s="22"/>
    </row>
    <row r="227" customFormat="false" ht="27" hidden="false" customHeight="true" outlineLevel="0" collapsed="false">
      <c r="C227" s="1" t="s">
        <v>241</v>
      </c>
      <c r="F227" s="30" t="n">
        <v>6112</v>
      </c>
      <c r="G227" s="31"/>
      <c r="H227" s="32"/>
      <c r="I227" s="41" t="s">
        <v>230</v>
      </c>
      <c r="J227" s="46" t="s">
        <v>231</v>
      </c>
    </row>
    <row r="228" customFormat="false" ht="27" hidden="false" customHeight="true" outlineLevel="0" collapsed="false">
      <c r="C228" s="1" t="s">
        <v>242</v>
      </c>
      <c r="F228" s="30" t="n">
        <v>6113</v>
      </c>
      <c r="G228" s="31"/>
      <c r="H228" s="32"/>
      <c r="I228" s="41" t="s">
        <v>230</v>
      </c>
      <c r="J228" s="46" t="s">
        <v>231</v>
      </c>
    </row>
    <row r="229" customFormat="false" ht="27" hidden="false" customHeight="true" outlineLevel="0" collapsed="false">
      <c r="C229" s="1" t="s">
        <v>243</v>
      </c>
      <c r="F229" s="30" t="n">
        <v>6114</v>
      </c>
      <c r="G229" s="31"/>
      <c r="H229" s="32"/>
      <c r="I229" s="41" t="s">
        <v>230</v>
      </c>
      <c r="J229" s="46" t="s">
        <v>231</v>
      </c>
    </row>
    <row r="230" customFormat="false" ht="27" hidden="false" customHeight="true" outlineLevel="0" collapsed="false">
      <c r="C230" s="1" t="s">
        <v>244</v>
      </c>
      <c r="F230" s="30" t="n">
        <v>6115</v>
      </c>
      <c r="G230" s="31"/>
      <c r="H230" s="32"/>
      <c r="I230" s="41" t="s">
        <v>230</v>
      </c>
      <c r="J230" s="46" t="s">
        <v>231</v>
      </c>
    </row>
    <row r="231" customFormat="false" ht="27" hidden="false" customHeight="true" outlineLevel="0" collapsed="false">
      <c r="C231" s="1" t="s">
        <v>245</v>
      </c>
      <c r="F231" s="30" t="n">
        <v>6116</v>
      </c>
      <c r="G231" s="24" t="n">
        <f aca="false">SUM(G232:G233)</f>
        <v>0</v>
      </c>
      <c r="H231" s="25" t="n">
        <f aca="false">SUM(H232:H233)</f>
        <v>0</v>
      </c>
      <c r="I231" s="41" t="s">
        <v>230</v>
      </c>
      <c r="J231" s="46" t="s">
        <v>231</v>
      </c>
    </row>
    <row r="232" customFormat="false" ht="27" hidden="false" customHeight="true" outlineLevel="0" collapsed="false">
      <c r="D232" s="33" t="s">
        <v>246</v>
      </c>
      <c r="E232" s="29"/>
      <c r="F232" s="15" t="n">
        <v>61160</v>
      </c>
      <c r="G232" s="31"/>
      <c r="H232" s="32"/>
      <c r="I232" s="41"/>
      <c r="J232" s="47"/>
    </row>
    <row r="233" customFormat="false" ht="27" hidden="false" customHeight="true" outlineLevel="0" collapsed="false">
      <c r="D233" s="33" t="s">
        <v>247</v>
      </c>
      <c r="E233" s="29"/>
      <c r="F233" s="15" t="n">
        <v>61161</v>
      </c>
      <c r="G233" s="31"/>
      <c r="H233" s="32"/>
      <c r="I233" s="41"/>
      <c r="J233" s="47"/>
    </row>
    <row r="234" customFormat="false" ht="27" hidden="false" customHeight="true" outlineLevel="0" collapsed="false">
      <c r="C234" s="1" t="s">
        <v>248</v>
      </c>
      <c r="F234" s="30" t="n">
        <v>6117</v>
      </c>
      <c r="G234" s="31" t="n">
        <f aca="false">425.14+849.45</f>
        <v>1274.59</v>
      </c>
      <c r="H234" s="32" t="n">
        <v>505.5</v>
      </c>
      <c r="I234" s="41" t="s">
        <v>230</v>
      </c>
      <c r="J234" s="46" t="s">
        <v>231</v>
      </c>
    </row>
    <row r="235" customFormat="false" ht="27" hidden="false" customHeight="true" outlineLevel="0" collapsed="false">
      <c r="C235" s="1" t="s">
        <v>249</v>
      </c>
      <c r="F235" s="30" t="n">
        <v>6118</v>
      </c>
      <c r="G235" s="31" t="n">
        <v>1563.26</v>
      </c>
      <c r="H235" s="32" t="n">
        <v>1738.8</v>
      </c>
      <c r="I235" s="41" t="s">
        <v>230</v>
      </c>
      <c r="J235" s="46" t="s">
        <v>231</v>
      </c>
    </row>
    <row r="236" customFormat="false" ht="27" hidden="false" customHeight="true" outlineLevel="0" collapsed="false">
      <c r="C236" s="1" t="s">
        <v>250</v>
      </c>
      <c r="F236" s="30" t="n">
        <v>6119</v>
      </c>
      <c r="G236" s="31"/>
      <c r="H236" s="32"/>
      <c r="I236" s="41" t="s">
        <v>230</v>
      </c>
      <c r="J236" s="46" t="s">
        <v>231</v>
      </c>
    </row>
    <row r="237" customFormat="false" ht="27" hidden="false" customHeight="true" outlineLevel="0" collapsed="false">
      <c r="C237" s="1" t="s">
        <v>251</v>
      </c>
      <c r="F237" s="30" t="n">
        <v>6120</v>
      </c>
      <c r="G237" s="31" t="n">
        <v>2.78</v>
      </c>
      <c r="H237" s="32" t="n">
        <v>15.26</v>
      </c>
      <c r="I237" s="41" t="s">
        <v>184</v>
      </c>
      <c r="J237" s="42" t="s">
        <v>185</v>
      </c>
    </row>
    <row r="238" customFormat="false" ht="27" hidden="false" customHeight="true" outlineLevel="0" collapsed="false">
      <c r="C238" s="1" t="s">
        <v>252</v>
      </c>
      <c r="F238" s="30" t="n">
        <v>6121</v>
      </c>
      <c r="G238" s="31" t="n">
        <f aca="false">831.33+779.57+1386.81</f>
        <v>2997.71</v>
      </c>
      <c r="H238" s="32" t="n">
        <f aca="false">657.55+749.02+733.3</f>
        <v>2139.87</v>
      </c>
      <c r="I238" s="41" t="s">
        <v>184</v>
      </c>
      <c r="J238" s="42" t="s">
        <v>185</v>
      </c>
    </row>
    <row r="239" customFormat="false" ht="27" hidden="false" customHeight="true" outlineLevel="0" collapsed="false">
      <c r="C239" s="1" t="s">
        <v>253</v>
      </c>
      <c r="F239" s="30" t="n">
        <v>6122</v>
      </c>
      <c r="G239" s="31" t="n">
        <v>1127.51</v>
      </c>
      <c r="H239" s="32" t="n">
        <f aca="false">524.14+401.49</f>
        <v>925.63</v>
      </c>
      <c r="I239" s="41" t="s">
        <v>184</v>
      </c>
      <c r="J239" s="42" t="s">
        <v>185</v>
      </c>
    </row>
    <row r="240" customFormat="false" ht="27" hidden="false" customHeight="true" outlineLevel="0" collapsed="false">
      <c r="C240" s="1" t="s">
        <v>254</v>
      </c>
      <c r="F240" s="30" t="n">
        <v>6123</v>
      </c>
      <c r="G240" s="31" t="n">
        <v>1405.05</v>
      </c>
      <c r="H240" s="32" t="n">
        <v>45.18</v>
      </c>
      <c r="I240" s="41" t="s">
        <v>184</v>
      </c>
      <c r="J240" s="42" t="s">
        <v>185</v>
      </c>
    </row>
    <row r="241" customFormat="false" ht="27" hidden="false" customHeight="true" outlineLevel="0" collapsed="false">
      <c r="C241" s="1" t="s">
        <v>255</v>
      </c>
      <c r="F241" s="30" t="n">
        <v>6124</v>
      </c>
      <c r="G241" s="31" t="n">
        <f aca="false">347.57+1597.76+318.21</f>
        <v>2263.54</v>
      </c>
      <c r="H241" s="32" t="n">
        <v>971.84</v>
      </c>
      <c r="I241" s="41" t="s">
        <v>184</v>
      </c>
      <c r="J241" s="42" t="s">
        <v>185</v>
      </c>
    </row>
    <row r="242" customFormat="false" ht="27" hidden="false" customHeight="true" outlineLevel="0" collapsed="false">
      <c r="C242" s="1" t="s">
        <v>256</v>
      </c>
      <c r="F242" s="30" t="n">
        <v>6125</v>
      </c>
      <c r="G242" s="31"/>
      <c r="H242" s="32"/>
      <c r="I242" s="41" t="s">
        <v>184</v>
      </c>
      <c r="J242" s="42" t="s">
        <v>185</v>
      </c>
    </row>
    <row r="243" customFormat="false" ht="27" hidden="false" customHeight="true" outlineLevel="0" collapsed="false">
      <c r="C243" s="1" t="s">
        <v>257</v>
      </c>
      <c r="F243" s="30" t="n">
        <v>6126</v>
      </c>
      <c r="G243" s="31" t="n">
        <v>130.5</v>
      </c>
      <c r="H243" s="32" t="n">
        <v>324.79</v>
      </c>
      <c r="I243" s="41" t="s">
        <v>184</v>
      </c>
      <c r="J243" s="42" t="s">
        <v>185</v>
      </c>
    </row>
    <row r="244" customFormat="false" ht="27" hidden="false" customHeight="true" outlineLevel="0" collapsed="false">
      <c r="C244" s="1" t="s">
        <v>258</v>
      </c>
      <c r="F244" s="30" t="n">
        <v>6127</v>
      </c>
      <c r="G244" s="31" t="n">
        <f aca="false">1138.79+444.19</f>
        <v>1582.98</v>
      </c>
      <c r="H244" s="32" t="n">
        <f aca="false">641.96+444.19</f>
        <v>1086.15</v>
      </c>
      <c r="I244" s="41" t="s">
        <v>184</v>
      </c>
      <c r="J244" s="42" t="s">
        <v>185</v>
      </c>
    </row>
    <row r="245" customFormat="false" ht="27" hidden="false" customHeight="true" outlineLevel="0" collapsed="false">
      <c r="C245" s="1" t="s">
        <v>259</v>
      </c>
      <c r="F245" s="30" t="n">
        <v>6128</v>
      </c>
      <c r="G245" s="31" t="n">
        <v>1538.09</v>
      </c>
      <c r="H245" s="32" t="n">
        <f aca="false">816.06</f>
        <v>816.06</v>
      </c>
      <c r="I245" s="41" t="s">
        <v>230</v>
      </c>
      <c r="J245" s="46" t="s">
        <v>231</v>
      </c>
    </row>
    <row r="246" customFormat="false" ht="27" hidden="false" customHeight="true" outlineLevel="0" collapsed="false">
      <c r="C246" s="1" t="s">
        <v>260</v>
      </c>
      <c r="F246" s="30" t="n">
        <v>6129</v>
      </c>
      <c r="G246" s="31"/>
      <c r="H246" s="32"/>
      <c r="I246" s="41" t="s">
        <v>184</v>
      </c>
      <c r="J246" s="42" t="s">
        <v>185</v>
      </c>
    </row>
    <row r="247" customFormat="false" ht="27" hidden="false" customHeight="true" outlineLevel="0" collapsed="false">
      <c r="C247" s="1" t="s">
        <v>261</v>
      </c>
      <c r="F247" s="30" t="n">
        <v>6130</v>
      </c>
      <c r="G247" s="31"/>
      <c r="H247" s="32"/>
      <c r="I247" s="41" t="s">
        <v>230</v>
      </c>
      <c r="J247" s="46" t="s">
        <v>231</v>
      </c>
    </row>
    <row r="248" customFormat="false" ht="27" hidden="false" customHeight="true" outlineLevel="0" collapsed="false">
      <c r="C248" s="1" t="s">
        <v>262</v>
      </c>
      <c r="F248" s="30" t="n">
        <v>6131</v>
      </c>
      <c r="G248" s="31"/>
      <c r="H248" s="32"/>
      <c r="I248" s="41" t="s">
        <v>230</v>
      </c>
      <c r="J248" s="46" t="s">
        <v>231</v>
      </c>
    </row>
    <row r="249" customFormat="false" ht="27" hidden="false" customHeight="true" outlineLevel="0" collapsed="false">
      <c r="C249" s="1" t="s">
        <v>263</v>
      </c>
      <c r="F249" s="30" t="n">
        <v>6132</v>
      </c>
      <c r="G249" s="31"/>
      <c r="H249" s="32"/>
      <c r="I249" s="41" t="s">
        <v>230</v>
      </c>
      <c r="J249" s="46" t="s">
        <v>231</v>
      </c>
    </row>
    <row r="250" customFormat="false" ht="27" hidden="false" customHeight="true" outlineLevel="0" collapsed="false">
      <c r="C250" s="1" t="s">
        <v>264</v>
      </c>
      <c r="F250" s="30" t="n">
        <v>6133</v>
      </c>
      <c r="G250" s="31" t="n">
        <v>9196.43</v>
      </c>
      <c r="H250" s="32"/>
      <c r="I250" s="41" t="s">
        <v>230</v>
      </c>
      <c r="J250" s="46" t="s">
        <v>231</v>
      </c>
    </row>
    <row r="251" customFormat="false" ht="27" hidden="false" customHeight="true" outlineLevel="0" collapsed="false">
      <c r="C251" s="1" t="s">
        <v>265</v>
      </c>
      <c r="F251" s="30" t="n">
        <v>6134</v>
      </c>
      <c r="G251" s="24" t="n">
        <f aca="false">SUM(G252:G253)</f>
        <v>6378.3</v>
      </c>
      <c r="H251" s="25" t="n">
        <f aca="false">SUM(H252:H253)</f>
        <v>5404.79</v>
      </c>
      <c r="I251" s="22"/>
    </row>
    <row r="252" customFormat="false" ht="27" hidden="false" customHeight="true" outlineLevel="0" collapsed="false">
      <c r="D252" s="33" t="s">
        <v>266</v>
      </c>
      <c r="E252" s="29"/>
      <c r="F252" s="15" t="n">
        <v>61340</v>
      </c>
      <c r="G252" s="31" t="n">
        <v>1462.65</v>
      </c>
      <c r="H252" s="32" t="n">
        <v>942.3</v>
      </c>
      <c r="I252" s="41" t="s">
        <v>184</v>
      </c>
      <c r="J252" s="42" t="s">
        <v>185</v>
      </c>
    </row>
    <row r="253" customFormat="false" ht="27" hidden="false" customHeight="true" outlineLevel="0" collapsed="false">
      <c r="D253" s="33" t="s">
        <v>267</v>
      </c>
      <c r="E253" s="29"/>
      <c r="F253" s="15" t="n">
        <v>61341</v>
      </c>
      <c r="G253" s="31" t="n">
        <v>4915.65</v>
      </c>
      <c r="H253" s="32" t="n">
        <v>4462.49</v>
      </c>
      <c r="I253" s="41" t="s">
        <v>230</v>
      </c>
      <c r="J253" s="46" t="s">
        <v>231</v>
      </c>
    </row>
    <row r="254" customFormat="false" ht="27" hidden="false" customHeight="true" outlineLevel="0" collapsed="false">
      <c r="C254" s="1" t="s">
        <v>268</v>
      </c>
      <c r="F254" s="30" t="n">
        <v>6135</v>
      </c>
      <c r="G254" s="31"/>
      <c r="H254" s="32"/>
      <c r="I254" s="41" t="s">
        <v>230</v>
      </c>
      <c r="J254" s="46" t="s">
        <v>231</v>
      </c>
    </row>
    <row r="255" customFormat="false" ht="27" hidden="false" customHeight="true" outlineLevel="0" collapsed="false">
      <c r="C255" s="1" t="s">
        <v>269</v>
      </c>
      <c r="F255" s="30" t="n">
        <v>6136</v>
      </c>
      <c r="G255" s="24" t="n">
        <f aca="false">SUM(G256:G257)</f>
        <v>3818.82</v>
      </c>
      <c r="H255" s="25" t="n">
        <f aca="false">SUM(H256:H257)</f>
        <v>1144.61</v>
      </c>
      <c r="I255" s="22"/>
    </row>
    <row r="256" customFormat="false" ht="27" hidden="false" customHeight="true" outlineLevel="0" collapsed="false">
      <c r="D256" s="33" t="s">
        <v>266</v>
      </c>
      <c r="E256" s="29"/>
      <c r="F256" s="15" t="n">
        <v>61360</v>
      </c>
      <c r="G256" s="31"/>
      <c r="H256" s="32"/>
      <c r="I256" s="41" t="s">
        <v>184</v>
      </c>
      <c r="J256" s="42" t="s">
        <v>185</v>
      </c>
    </row>
    <row r="257" customFormat="false" ht="27" hidden="false" customHeight="true" outlineLevel="0" collapsed="false">
      <c r="D257" s="33" t="s">
        <v>267</v>
      </c>
      <c r="E257" s="29"/>
      <c r="F257" s="15" t="n">
        <v>61361</v>
      </c>
      <c r="G257" s="31" t="n">
        <v>3818.82</v>
      </c>
      <c r="H257" s="32" t="n">
        <v>1144.61</v>
      </c>
      <c r="I257" s="41" t="s">
        <v>230</v>
      </c>
      <c r="J257" s="46" t="s">
        <v>231</v>
      </c>
    </row>
    <row r="258" customFormat="false" ht="27" hidden="false" customHeight="true" outlineLevel="0" collapsed="false">
      <c r="C258" s="1" t="s">
        <v>270</v>
      </c>
      <c r="F258" s="30" t="n">
        <v>6137</v>
      </c>
      <c r="G258" s="31"/>
      <c r="H258" s="48"/>
      <c r="I258" s="41" t="s">
        <v>230</v>
      </c>
      <c r="J258" s="46" t="s">
        <v>231</v>
      </c>
    </row>
    <row r="259" customFormat="false" ht="27" hidden="false" customHeight="true" outlineLevel="0" collapsed="false">
      <c r="C259" s="1" t="s">
        <v>271</v>
      </c>
      <c r="F259" s="30" t="n">
        <v>6138</v>
      </c>
      <c r="G259" s="31" t="n">
        <f aca="false">186.79+335.85</f>
        <v>522.64</v>
      </c>
      <c r="H259" s="32" t="n">
        <f aca="false">2070.76+188.68</f>
        <v>2259.44</v>
      </c>
      <c r="I259" s="41" t="s">
        <v>230</v>
      </c>
      <c r="J259" s="46" t="s">
        <v>231</v>
      </c>
    </row>
    <row r="260" customFormat="false" ht="27" hidden="false" customHeight="true" outlineLevel="0" collapsed="false">
      <c r="C260" s="1" t="s">
        <v>272</v>
      </c>
      <c r="F260" s="30" t="n">
        <v>6139</v>
      </c>
      <c r="G260" s="31"/>
      <c r="H260" s="32"/>
      <c r="I260" s="41" t="s">
        <v>230</v>
      </c>
      <c r="J260" s="46" t="s">
        <v>231</v>
      </c>
    </row>
    <row r="261" customFormat="false" ht="27" hidden="false" customHeight="true" outlineLevel="0" collapsed="false">
      <c r="C261" s="1" t="s">
        <v>273</v>
      </c>
      <c r="F261" s="30" t="n">
        <v>6140</v>
      </c>
      <c r="G261" s="31"/>
      <c r="H261" s="32"/>
      <c r="I261" s="41" t="s">
        <v>230</v>
      </c>
      <c r="J261" s="46" t="s">
        <v>231</v>
      </c>
    </row>
    <row r="262" customFormat="false" ht="27" hidden="false" customHeight="true" outlineLevel="0" collapsed="false">
      <c r="C262" s="1" t="s">
        <v>274</v>
      </c>
      <c r="F262" s="30" t="n">
        <v>6141</v>
      </c>
      <c r="G262" s="31" t="n">
        <v>1985</v>
      </c>
      <c r="H262" s="32" t="n">
        <v>495</v>
      </c>
      <c r="I262" s="41" t="s">
        <v>184</v>
      </c>
      <c r="J262" s="42" t="s">
        <v>185</v>
      </c>
    </row>
    <row r="263" customFormat="false" ht="27" hidden="false" customHeight="true" outlineLevel="0" collapsed="false">
      <c r="C263" s="1" t="s">
        <v>275</v>
      </c>
      <c r="F263" s="30" t="n">
        <v>6142</v>
      </c>
      <c r="G263" s="31"/>
      <c r="H263" s="32"/>
      <c r="I263" s="41" t="s">
        <v>230</v>
      </c>
      <c r="J263" s="46" t="s">
        <v>231</v>
      </c>
    </row>
    <row r="264" customFormat="false" ht="27" hidden="false" customHeight="true" outlineLevel="0" collapsed="false">
      <c r="C264" s="1" t="s">
        <v>276</v>
      </c>
      <c r="F264" s="30" t="n">
        <v>6143</v>
      </c>
      <c r="G264" s="31"/>
      <c r="H264" s="32"/>
      <c r="I264" s="41" t="s">
        <v>230</v>
      </c>
      <c r="J264" s="46" t="s">
        <v>231</v>
      </c>
    </row>
    <row r="265" customFormat="false" ht="27" hidden="false" customHeight="true" outlineLevel="0" collapsed="false">
      <c r="C265" s="1" t="s">
        <v>277</v>
      </c>
      <c r="F265" s="30" t="n">
        <v>6144</v>
      </c>
      <c r="G265" s="24" t="n">
        <f aca="false">SUM(G266:G268)</f>
        <v>0</v>
      </c>
      <c r="H265" s="25" t="n">
        <f aca="false">SUM(H266:H268)</f>
        <v>0</v>
      </c>
      <c r="I265" s="41" t="s">
        <v>230</v>
      </c>
      <c r="J265" s="46" t="s">
        <v>231</v>
      </c>
    </row>
    <row r="266" customFormat="false" ht="27" hidden="false" customHeight="true" outlineLevel="0" collapsed="false">
      <c r="C266" s="14"/>
      <c r="D266" s="1" t="s">
        <v>278</v>
      </c>
      <c r="E266" s="29"/>
      <c r="F266" s="15" t="n">
        <v>61440</v>
      </c>
      <c r="G266" s="31"/>
      <c r="H266" s="32"/>
      <c r="I266" s="22"/>
    </row>
    <row r="267" customFormat="false" ht="27" hidden="false" customHeight="true" outlineLevel="0" collapsed="false">
      <c r="C267" s="14"/>
      <c r="D267" s="1" t="s">
        <v>279</v>
      </c>
      <c r="E267" s="29"/>
      <c r="F267" s="15" t="n">
        <v>61441</v>
      </c>
      <c r="G267" s="31"/>
      <c r="H267" s="32"/>
      <c r="I267" s="22"/>
    </row>
    <row r="268" customFormat="false" ht="27" hidden="false" customHeight="true" outlineLevel="0" collapsed="false">
      <c r="C268" s="14"/>
      <c r="D268" s="1" t="s">
        <v>280</v>
      </c>
      <c r="E268" s="29"/>
      <c r="F268" s="15" t="n">
        <v>61442</v>
      </c>
      <c r="G268" s="31"/>
      <c r="H268" s="32"/>
      <c r="I268" s="22"/>
    </row>
    <row r="269" customFormat="false" ht="27" hidden="false" customHeight="true" outlineLevel="0" collapsed="false">
      <c r="C269" s="1" t="s">
        <v>281</v>
      </c>
      <c r="F269" s="30" t="n">
        <v>6150</v>
      </c>
      <c r="G269" s="31"/>
      <c r="H269" s="32"/>
      <c r="I269" s="41" t="s">
        <v>230</v>
      </c>
      <c r="J269" s="46" t="s">
        <v>231</v>
      </c>
    </row>
    <row r="270" customFormat="false" ht="42" hidden="false" customHeight="true" outlineLevel="0" collapsed="false">
      <c r="C270" s="1" t="s">
        <v>282</v>
      </c>
      <c r="F270" s="30" t="n">
        <v>6151</v>
      </c>
      <c r="G270" s="24" t="n">
        <f aca="false">G271+G273+G274+G275+G276+G277</f>
        <v>0</v>
      </c>
      <c r="H270" s="25" t="n">
        <f aca="false">H271+H273+H274+H275+H276+H277</f>
        <v>0</v>
      </c>
      <c r="I270" s="41" t="s">
        <v>283</v>
      </c>
      <c r="J270" s="49" t="s">
        <v>284</v>
      </c>
    </row>
    <row r="271" customFormat="false" ht="27" hidden="false" customHeight="true" outlineLevel="0" collapsed="false">
      <c r="D271" s="2" t="s">
        <v>285</v>
      </c>
      <c r="F271" s="15" t="n">
        <v>61510</v>
      </c>
      <c r="G271" s="31"/>
      <c r="H271" s="32"/>
      <c r="I271" s="22"/>
    </row>
    <row r="272" customFormat="false" ht="27" hidden="false" customHeight="true" outlineLevel="0" collapsed="false">
      <c r="D272" s="2" t="s">
        <v>286</v>
      </c>
      <c r="F272" s="15"/>
      <c r="G272" s="31"/>
      <c r="H272" s="32"/>
      <c r="I272" s="22"/>
    </row>
    <row r="273" customFormat="false" ht="27" hidden="false" customHeight="true" outlineLevel="0" collapsed="false">
      <c r="D273" s="2" t="s">
        <v>287</v>
      </c>
      <c r="F273" s="15" t="n">
        <v>61511</v>
      </c>
      <c r="G273" s="31"/>
      <c r="H273" s="32"/>
      <c r="I273" s="22"/>
    </row>
    <row r="274" customFormat="false" ht="27" hidden="false" customHeight="true" outlineLevel="0" collapsed="false">
      <c r="D274" s="2" t="s">
        <v>288</v>
      </c>
      <c r="F274" s="15" t="n">
        <v>61512</v>
      </c>
      <c r="G274" s="31"/>
      <c r="H274" s="32"/>
      <c r="I274" s="22"/>
    </row>
    <row r="275" customFormat="false" ht="27" hidden="false" customHeight="true" outlineLevel="0" collapsed="false">
      <c r="D275" s="2" t="s">
        <v>289</v>
      </c>
      <c r="F275" s="15" t="n">
        <v>61513</v>
      </c>
      <c r="G275" s="31"/>
      <c r="H275" s="32"/>
      <c r="I275" s="22"/>
    </row>
    <row r="276" customFormat="false" ht="27" hidden="false" customHeight="true" outlineLevel="0" collapsed="false">
      <c r="D276" s="2" t="s">
        <v>290</v>
      </c>
      <c r="F276" s="15" t="n">
        <v>61518</v>
      </c>
      <c r="G276" s="31"/>
      <c r="H276" s="32"/>
      <c r="I276" s="22"/>
    </row>
    <row r="277" customFormat="false" ht="27" hidden="false" customHeight="true" outlineLevel="0" collapsed="false">
      <c r="D277" s="2" t="s">
        <v>291</v>
      </c>
      <c r="F277" s="15" t="n">
        <v>61519</v>
      </c>
      <c r="G277" s="31"/>
      <c r="H277" s="32"/>
      <c r="I277" s="22"/>
    </row>
    <row r="278" customFormat="false" ht="42" hidden="false" customHeight="true" outlineLevel="0" collapsed="false">
      <c r="C278" s="1" t="s">
        <v>292</v>
      </c>
      <c r="F278" s="30" t="n">
        <v>6152</v>
      </c>
      <c r="G278" s="24" t="n">
        <f aca="false">SUM(G279:G284)</f>
        <v>0</v>
      </c>
      <c r="H278" s="25" t="n">
        <f aca="false">SUM(H279:H284)</f>
        <v>0</v>
      </c>
      <c r="I278" s="41" t="s">
        <v>283</v>
      </c>
      <c r="J278" s="49" t="s">
        <v>284</v>
      </c>
    </row>
    <row r="279" customFormat="false" ht="27" hidden="false" customHeight="true" outlineLevel="0" collapsed="false">
      <c r="D279" s="2" t="s">
        <v>293</v>
      </c>
      <c r="F279" s="15" t="n">
        <v>61520</v>
      </c>
      <c r="G279" s="31"/>
      <c r="H279" s="32"/>
      <c r="I279" s="22"/>
    </row>
    <row r="280" customFormat="false" ht="27" hidden="false" customHeight="true" outlineLevel="0" collapsed="false">
      <c r="D280" s="2" t="s">
        <v>294</v>
      </c>
      <c r="F280" s="15" t="n">
        <v>61521</v>
      </c>
      <c r="G280" s="31"/>
      <c r="H280" s="32"/>
      <c r="I280" s="22"/>
    </row>
    <row r="281" customFormat="false" ht="27" hidden="false" customHeight="true" outlineLevel="0" collapsed="false">
      <c r="D281" s="2" t="s">
        <v>295</v>
      </c>
      <c r="F281" s="15" t="n">
        <v>61522</v>
      </c>
      <c r="G281" s="31"/>
      <c r="H281" s="32"/>
      <c r="I281" s="22"/>
    </row>
    <row r="282" customFormat="false" ht="27" hidden="false" customHeight="true" outlineLevel="0" collapsed="false">
      <c r="D282" s="2" t="s">
        <v>296</v>
      </c>
      <c r="F282" s="15" t="n">
        <v>61523</v>
      </c>
      <c r="G282" s="31"/>
      <c r="H282" s="32"/>
      <c r="I282" s="22"/>
    </row>
    <row r="283" customFormat="false" ht="27" hidden="false" customHeight="true" outlineLevel="0" collapsed="false">
      <c r="D283" s="2" t="s">
        <v>297</v>
      </c>
      <c r="F283" s="15" t="n">
        <v>61528</v>
      </c>
      <c r="G283" s="31"/>
      <c r="H283" s="32"/>
      <c r="I283" s="22"/>
    </row>
    <row r="284" customFormat="false" ht="27" hidden="false" customHeight="true" outlineLevel="0" collapsed="false">
      <c r="D284" s="2" t="s">
        <v>298</v>
      </c>
      <c r="F284" s="15" t="n">
        <v>61529</v>
      </c>
      <c r="G284" s="31"/>
      <c r="H284" s="32"/>
      <c r="I284" s="22"/>
    </row>
    <row r="285" customFormat="false" ht="42" hidden="false" customHeight="true" outlineLevel="0" collapsed="false">
      <c r="C285" s="1" t="s">
        <v>299</v>
      </c>
      <c r="F285" s="30" t="n">
        <v>6153</v>
      </c>
      <c r="G285" s="24" t="n">
        <f aca="false">SUM(G286:G290)</f>
        <v>0</v>
      </c>
      <c r="H285" s="25" t="n">
        <f aca="false">SUM(H286:H290)</f>
        <v>0</v>
      </c>
      <c r="I285" s="41" t="s">
        <v>283</v>
      </c>
      <c r="J285" s="49" t="s">
        <v>284</v>
      </c>
    </row>
    <row r="286" customFormat="false" ht="27" hidden="false" customHeight="true" outlineLevel="0" collapsed="false">
      <c r="D286" s="2" t="s">
        <v>300</v>
      </c>
      <c r="F286" s="15" t="n">
        <v>61530</v>
      </c>
      <c r="G286" s="31"/>
      <c r="H286" s="32"/>
      <c r="I286" s="22"/>
    </row>
    <row r="287" customFormat="false" ht="27" hidden="false" customHeight="true" outlineLevel="0" collapsed="false">
      <c r="D287" s="2" t="s">
        <v>301</v>
      </c>
      <c r="F287" s="15" t="n">
        <v>61531</v>
      </c>
      <c r="G287" s="31"/>
      <c r="H287" s="32"/>
      <c r="I287" s="22"/>
    </row>
    <row r="288" customFormat="false" ht="27" hidden="false" customHeight="true" outlineLevel="0" collapsed="false">
      <c r="D288" s="2" t="s">
        <v>302</v>
      </c>
      <c r="F288" s="15" t="n">
        <v>61532</v>
      </c>
      <c r="G288" s="31"/>
      <c r="H288" s="32"/>
      <c r="I288" s="22"/>
    </row>
    <row r="289" customFormat="false" ht="27" hidden="false" customHeight="true" outlineLevel="0" collapsed="false">
      <c r="D289" s="2" t="s">
        <v>303</v>
      </c>
      <c r="F289" s="15" t="n">
        <v>61538</v>
      </c>
      <c r="G289" s="31"/>
      <c r="H289" s="32"/>
      <c r="I289" s="22"/>
    </row>
    <row r="290" customFormat="false" ht="27" hidden="false" customHeight="true" outlineLevel="0" collapsed="false">
      <c r="D290" s="2" t="s">
        <v>304</v>
      </c>
      <c r="F290" s="15" t="n">
        <v>61539</v>
      </c>
      <c r="G290" s="31"/>
      <c r="H290" s="32"/>
      <c r="I290" s="22"/>
    </row>
    <row r="291" customFormat="false" ht="27" hidden="false" customHeight="true" outlineLevel="0" collapsed="false">
      <c r="C291" s="1" t="s">
        <v>305</v>
      </c>
      <c r="F291" s="30" t="n">
        <v>6154</v>
      </c>
      <c r="G291" s="31"/>
      <c r="H291" s="32"/>
      <c r="I291" s="41" t="s">
        <v>230</v>
      </c>
      <c r="J291" s="46" t="s">
        <v>231</v>
      </c>
    </row>
    <row r="292" customFormat="false" ht="27" hidden="false" customHeight="true" outlineLevel="0" collapsed="false">
      <c r="C292" s="1" t="s">
        <v>306</v>
      </c>
      <c r="F292" s="30" t="n">
        <v>6155</v>
      </c>
      <c r="G292" s="31"/>
      <c r="H292" s="32"/>
      <c r="I292" s="41" t="s">
        <v>230</v>
      </c>
      <c r="J292" s="46" t="s">
        <v>231</v>
      </c>
    </row>
    <row r="293" customFormat="false" ht="27" hidden="false" customHeight="true" outlineLevel="0" collapsed="false">
      <c r="C293" s="1" t="s">
        <v>307</v>
      </c>
      <c r="F293" s="30" t="n">
        <v>6158</v>
      </c>
      <c r="G293" s="31"/>
      <c r="H293" s="32"/>
      <c r="I293" s="41" t="s">
        <v>230</v>
      </c>
      <c r="J293" s="46" t="s">
        <v>231</v>
      </c>
    </row>
    <row r="294" customFormat="false" ht="27" hidden="false" customHeight="true" outlineLevel="0" collapsed="false">
      <c r="C294" s="1" t="s">
        <v>308</v>
      </c>
      <c r="F294" s="30" t="n">
        <v>6159</v>
      </c>
      <c r="G294" s="31"/>
      <c r="H294" s="32"/>
      <c r="I294" s="41" t="s">
        <v>184</v>
      </c>
      <c r="J294" s="42" t="s">
        <v>185</v>
      </c>
    </row>
    <row r="295" customFormat="false" ht="42" hidden="false" customHeight="true" outlineLevel="0" collapsed="false">
      <c r="C295" s="1" t="s">
        <v>309</v>
      </c>
      <c r="F295" s="30" t="n">
        <v>6160</v>
      </c>
      <c r="G295" s="24" t="n">
        <f aca="false">G296+G297+G298+G299+G300+G302+G303+G304+G305+G306</f>
        <v>4186.8</v>
      </c>
      <c r="H295" s="25" t="n">
        <f aca="false">H296+H297+H298+H299+H300+H302+H303+H304+H305+H306</f>
        <v>0</v>
      </c>
      <c r="I295" s="41" t="s">
        <v>283</v>
      </c>
      <c r="J295" s="49" t="s">
        <v>284</v>
      </c>
    </row>
    <row r="296" customFormat="false" ht="27" hidden="false" customHeight="true" outlineLevel="0" collapsed="false">
      <c r="D296" s="2" t="s">
        <v>310</v>
      </c>
      <c r="F296" s="15" t="n">
        <v>61600</v>
      </c>
      <c r="G296" s="31"/>
      <c r="H296" s="32"/>
      <c r="I296" s="22"/>
    </row>
    <row r="297" customFormat="false" ht="27" hidden="false" customHeight="true" outlineLevel="0" collapsed="false">
      <c r="D297" s="2" t="s">
        <v>311</v>
      </c>
      <c r="F297" s="15" t="n">
        <v>61601</v>
      </c>
      <c r="G297" s="31"/>
      <c r="H297" s="32"/>
      <c r="I297" s="22"/>
    </row>
    <row r="298" customFormat="false" ht="27" hidden="false" customHeight="true" outlineLevel="0" collapsed="false">
      <c r="D298" s="2" t="s">
        <v>312</v>
      </c>
      <c r="F298" s="15" t="n">
        <v>61602</v>
      </c>
      <c r="G298" s="31"/>
      <c r="H298" s="32"/>
      <c r="I298" s="22"/>
    </row>
    <row r="299" customFormat="false" ht="27" hidden="false" customHeight="true" outlineLevel="0" collapsed="false">
      <c r="D299" s="2" t="s">
        <v>313</v>
      </c>
      <c r="F299" s="15" t="n">
        <v>61603</v>
      </c>
      <c r="G299" s="31"/>
      <c r="H299" s="32"/>
      <c r="I299" s="22"/>
    </row>
    <row r="300" customFormat="false" ht="27" hidden="false" customHeight="true" outlineLevel="0" collapsed="false">
      <c r="D300" s="2" t="s">
        <v>314</v>
      </c>
      <c r="F300" s="15" t="n">
        <v>61604</v>
      </c>
      <c r="G300" s="31"/>
      <c r="H300" s="32"/>
      <c r="I300" s="22"/>
    </row>
    <row r="301" customFormat="false" ht="27" hidden="false" customHeight="true" outlineLevel="0" collapsed="false">
      <c r="D301" s="2" t="s">
        <v>315</v>
      </c>
      <c r="F301" s="15"/>
      <c r="G301" s="44"/>
      <c r="H301" s="45"/>
      <c r="I301" s="22"/>
    </row>
    <row r="302" customFormat="false" ht="27" hidden="false" customHeight="true" outlineLevel="0" collapsed="false">
      <c r="D302" s="2" t="s">
        <v>316</v>
      </c>
      <c r="F302" s="15" t="n">
        <v>61605</v>
      </c>
      <c r="G302" s="31"/>
      <c r="H302" s="32"/>
      <c r="I302" s="22"/>
    </row>
    <row r="303" customFormat="false" ht="27" hidden="false" customHeight="true" outlineLevel="0" collapsed="false">
      <c r="D303" s="1" t="s">
        <v>317</v>
      </c>
      <c r="F303" s="15" t="n">
        <v>61606</v>
      </c>
      <c r="G303" s="31"/>
      <c r="H303" s="32"/>
      <c r="I303" s="22"/>
    </row>
    <row r="304" customFormat="false" ht="27" hidden="false" customHeight="true" outlineLevel="0" collapsed="false">
      <c r="D304" s="1" t="s">
        <v>318</v>
      </c>
      <c r="F304" s="15" t="n">
        <v>61607</v>
      </c>
      <c r="G304" s="31"/>
      <c r="H304" s="32"/>
      <c r="I304" s="22"/>
    </row>
    <row r="305" customFormat="false" ht="27" hidden="false" customHeight="true" outlineLevel="0" collapsed="false">
      <c r="D305" s="1" t="s">
        <v>319</v>
      </c>
      <c r="F305" s="15" t="n">
        <v>61608</v>
      </c>
      <c r="G305" s="31"/>
      <c r="H305" s="32"/>
      <c r="I305" s="22"/>
    </row>
    <row r="306" customFormat="false" ht="27" hidden="false" customHeight="true" outlineLevel="0" collapsed="false">
      <c r="D306" s="1" t="s">
        <v>320</v>
      </c>
      <c r="F306" s="15" t="n">
        <v>61609</v>
      </c>
      <c r="G306" s="31" t="n">
        <v>4186.8</v>
      </c>
      <c r="H306" s="32"/>
      <c r="I306" s="22"/>
    </row>
    <row r="307" customFormat="false" ht="42" hidden="false" customHeight="true" outlineLevel="0" collapsed="false">
      <c r="C307" s="1" t="s">
        <v>321</v>
      </c>
      <c r="F307" s="30" t="n">
        <v>6161</v>
      </c>
      <c r="G307" s="31"/>
      <c r="H307" s="32" t="n">
        <v>15473.51</v>
      </c>
      <c r="I307" s="41" t="s">
        <v>283</v>
      </c>
      <c r="J307" s="49" t="s">
        <v>284</v>
      </c>
    </row>
    <row r="308" customFormat="false" ht="42" hidden="false" customHeight="true" outlineLevel="0" collapsed="false">
      <c r="C308" s="1" t="s">
        <v>322</v>
      </c>
      <c r="F308" s="30" t="n">
        <v>6162</v>
      </c>
      <c r="G308" s="31" t="n">
        <v>5546.95</v>
      </c>
      <c r="H308" s="32" t="n">
        <v>787.08</v>
      </c>
      <c r="I308" s="41" t="s">
        <v>283</v>
      </c>
      <c r="J308" s="49" t="s">
        <v>284</v>
      </c>
    </row>
    <row r="309" customFormat="false" ht="42" hidden="false" customHeight="true" outlineLevel="0" collapsed="false">
      <c r="C309" s="1" t="s">
        <v>323</v>
      </c>
      <c r="F309" s="30" t="n">
        <v>6163</v>
      </c>
      <c r="G309" s="24" t="n">
        <f aca="false">SUM(G310:G315)</f>
        <v>6671</v>
      </c>
      <c r="H309" s="25" t="n">
        <f aca="false">SUM(H310:H315)</f>
        <v>8014.96</v>
      </c>
      <c r="I309" s="41" t="s">
        <v>283</v>
      </c>
      <c r="J309" s="49" t="s">
        <v>284</v>
      </c>
    </row>
    <row r="310" customFormat="false" ht="27" hidden="false" customHeight="true" outlineLevel="0" collapsed="false">
      <c r="D310" s="2" t="s">
        <v>324</v>
      </c>
      <c r="F310" s="15" t="n">
        <v>61631</v>
      </c>
      <c r="G310" s="31" t="n">
        <v>6671</v>
      </c>
      <c r="H310" s="32" t="n">
        <v>8014.96</v>
      </c>
      <c r="I310" s="22"/>
    </row>
    <row r="311" customFormat="false" ht="27" hidden="false" customHeight="true" outlineLevel="0" collapsed="false">
      <c r="D311" s="2" t="s">
        <v>325</v>
      </c>
      <c r="F311" s="15" t="n">
        <v>61632</v>
      </c>
      <c r="G311" s="31"/>
      <c r="H311" s="32"/>
      <c r="I311" s="22"/>
    </row>
    <row r="312" customFormat="false" ht="27" hidden="false" customHeight="true" outlineLevel="0" collapsed="false">
      <c r="D312" s="2" t="s">
        <v>326</v>
      </c>
      <c r="F312" s="15" t="n">
        <v>61633</v>
      </c>
      <c r="G312" s="31"/>
      <c r="H312" s="32"/>
      <c r="I312" s="22"/>
    </row>
    <row r="313" customFormat="false" ht="27" hidden="false" customHeight="true" outlineLevel="0" collapsed="false">
      <c r="D313" s="2" t="s">
        <v>327</v>
      </c>
      <c r="F313" s="15" t="n">
        <v>61634</v>
      </c>
      <c r="G313" s="31"/>
      <c r="H313" s="32"/>
      <c r="I313" s="22"/>
    </row>
    <row r="314" customFormat="false" ht="27" hidden="false" customHeight="true" outlineLevel="0" collapsed="false">
      <c r="D314" s="2" t="s">
        <v>328</v>
      </c>
      <c r="F314" s="15" t="n">
        <v>61635</v>
      </c>
      <c r="G314" s="31"/>
      <c r="H314" s="32"/>
      <c r="I314" s="22"/>
    </row>
    <row r="315" customFormat="false" ht="27" hidden="false" customHeight="true" outlineLevel="0" collapsed="false">
      <c r="D315" s="2" t="s">
        <v>329</v>
      </c>
      <c r="F315" s="15" t="n">
        <v>61639</v>
      </c>
      <c r="G315" s="31"/>
      <c r="H315" s="32"/>
      <c r="I315" s="22"/>
    </row>
    <row r="316" customFormat="false" ht="27" hidden="false" customHeight="true" outlineLevel="0" collapsed="false">
      <c r="C316" s="1" t="s">
        <v>330</v>
      </c>
      <c r="F316" s="30" t="n">
        <v>6168</v>
      </c>
      <c r="G316" s="31"/>
      <c r="H316" s="32"/>
      <c r="I316" s="41" t="s">
        <v>230</v>
      </c>
      <c r="J316" s="46" t="s">
        <v>231</v>
      </c>
    </row>
    <row r="317" customFormat="false" ht="27" hidden="false" customHeight="true" outlineLevel="0" collapsed="false">
      <c r="C317" s="1" t="s">
        <v>331</v>
      </c>
      <c r="F317" s="30" t="n">
        <v>6169</v>
      </c>
      <c r="G317" s="31"/>
      <c r="H317" s="32"/>
      <c r="I317" s="41" t="s">
        <v>230</v>
      </c>
      <c r="J317" s="46" t="s">
        <v>231</v>
      </c>
    </row>
    <row r="318" customFormat="false" ht="27" hidden="false" customHeight="true" outlineLevel="0" collapsed="false">
      <c r="B318" s="1" t="s">
        <v>332</v>
      </c>
      <c r="C318" s="14"/>
      <c r="F318" s="30" t="n">
        <v>617</v>
      </c>
      <c r="G318" s="31"/>
      <c r="H318" s="32"/>
      <c r="I318" s="50" t="s">
        <v>333</v>
      </c>
      <c r="J318" s="47"/>
    </row>
    <row r="319" customFormat="false" ht="27" hidden="false" customHeight="true" outlineLevel="0" collapsed="false">
      <c r="B319" s="1" t="s">
        <v>334</v>
      </c>
      <c r="F319" s="30" t="n">
        <v>618</v>
      </c>
      <c r="G319" s="31"/>
      <c r="H319" s="32"/>
      <c r="I319" s="50" t="s">
        <v>333</v>
      </c>
      <c r="J319" s="47"/>
    </row>
    <row r="320" customFormat="false" ht="27" hidden="false" customHeight="true" outlineLevel="0" collapsed="false">
      <c r="B320" s="1" t="s">
        <v>335</v>
      </c>
      <c r="F320" s="30" t="n">
        <v>619</v>
      </c>
      <c r="G320" s="24" t="n">
        <f aca="false">G321+G322+G323+G324+G325+G326+G328+G329+G330+G331</f>
        <v>113084.53</v>
      </c>
      <c r="H320" s="25" t="n">
        <f aca="false">H321+H322+H323+H324+H325+H326+H328+H329+H330+H331</f>
        <v>73784.49</v>
      </c>
      <c r="I320" s="22"/>
    </row>
    <row r="321" customFormat="false" ht="27" hidden="false" customHeight="true" outlineLevel="0" collapsed="false">
      <c r="C321" s="1" t="s">
        <v>336</v>
      </c>
      <c r="F321" s="30" t="n">
        <v>6190</v>
      </c>
      <c r="G321" s="31" t="n">
        <f aca="false">76.22+3181.79</f>
        <v>3258.01</v>
      </c>
      <c r="H321" s="32" t="n">
        <f aca="false">3677.46+1855.91</f>
        <v>5533.37</v>
      </c>
      <c r="I321" s="41" t="s">
        <v>337</v>
      </c>
      <c r="J321" s="51" t="s">
        <v>338</v>
      </c>
    </row>
    <row r="322" customFormat="false" ht="27" hidden="false" customHeight="true" outlineLevel="0" collapsed="false">
      <c r="C322" s="1" t="s">
        <v>339</v>
      </c>
      <c r="F322" s="30" t="n">
        <v>6191</v>
      </c>
      <c r="G322" s="31"/>
      <c r="H322" s="32"/>
      <c r="I322" s="41" t="s">
        <v>340</v>
      </c>
      <c r="J322" s="49" t="s">
        <v>341</v>
      </c>
    </row>
    <row r="323" customFormat="false" ht="27" hidden="false" customHeight="true" outlineLevel="0" collapsed="false">
      <c r="C323" s="1" t="s">
        <v>342</v>
      </c>
      <c r="F323" s="30" t="n">
        <v>6192</v>
      </c>
      <c r="G323" s="31"/>
      <c r="H323" s="32"/>
      <c r="I323" s="41" t="s">
        <v>337</v>
      </c>
      <c r="J323" s="51" t="s">
        <v>338</v>
      </c>
    </row>
    <row r="324" customFormat="false" ht="27" hidden="false" customHeight="true" outlineLevel="0" collapsed="false">
      <c r="C324" s="1" t="s">
        <v>343</v>
      </c>
      <c r="F324" s="30" t="n">
        <v>6193</v>
      </c>
      <c r="G324" s="31"/>
      <c r="H324" s="32"/>
      <c r="I324" s="41" t="s">
        <v>344</v>
      </c>
      <c r="J324" s="46" t="s">
        <v>345</v>
      </c>
    </row>
    <row r="325" customFormat="false" ht="27" hidden="false" customHeight="true" outlineLevel="0" collapsed="false">
      <c r="C325" s="1" t="s">
        <v>346</v>
      </c>
      <c r="F325" s="30" t="n">
        <v>6194</v>
      </c>
      <c r="G325" s="31" t="n">
        <f aca="false">7217.85+4606.86+21408.2+2000.97+19340+6439.5</f>
        <v>61013.38</v>
      </c>
      <c r="H325" s="32" t="n">
        <f aca="false">4183.5+5750+2400+1300+23906.04</f>
        <v>37539.54</v>
      </c>
      <c r="I325" s="41" t="s">
        <v>340</v>
      </c>
      <c r="J325" s="49" t="s">
        <v>341</v>
      </c>
    </row>
    <row r="326" customFormat="false" ht="27" hidden="false" customHeight="true" outlineLevel="0" collapsed="false">
      <c r="C326" s="1" t="s">
        <v>347</v>
      </c>
      <c r="F326" s="30" t="n">
        <v>6195</v>
      </c>
      <c r="G326" s="31" t="n">
        <f aca="false">3030</f>
        <v>3030</v>
      </c>
      <c r="H326" s="32" t="n">
        <v>2520</v>
      </c>
      <c r="I326" s="41" t="s">
        <v>337</v>
      </c>
      <c r="J326" s="51" t="s">
        <v>338</v>
      </c>
    </row>
    <row r="327" customFormat="false" ht="27" hidden="false" customHeight="true" outlineLevel="0" collapsed="false">
      <c r="C327" s="1" t="s">
        <v>348</v>
      </c>
      <c r="F327" s="30"/>
      <c r="G327" s="44"/>
      <c r="H327" s="45"/>
      <c r="I327" s="22"/>
    </row>
    <row r="328" customFormat="false" ht="27" hidden="false" customHeight="true" outlineLevel="0" collapsed="false">
      <c r="C328" s="1" t="s">
        <v>349</v>
      </c>
      <c r="F328" s="30" t="n">
        <v>6196</v>
      </c>
      <c r="G328" s="31"/>
      <c r="H328" s="32"/>
      <c r="I328" s="41" t="s">
        <v>344</v>
      </c>
      <c r="J328" s="46" t="s">
        <v>345</v>
      </c>
    </row>
    <row r="329" customFormat="false" ht="27" hidden="false" customHeight="true" outlineLevel="0" collapsed="false">
      <c r="C329" s="1" t="s">
        <v>350</v>
      </c>
      <c r="F329" s="30" t="n">
        <v>6197</v>
      </c>
      <c r="G329" s="31"/>
      <c r="H329" s="32"/>
      <c r="I329" s="41" t="s">
        <v>344</v>
      </c>
      <c r="J329" s="46" t="s">
        <v>345</v>
      </c>
    </row>
    <row r="330" customFormat="false" ht="27" hidden="false" customHeight="true" outlineLevel="0" collapsed="false">
      <c r="C330" s="1" t="s">
        <v>351</v>
      </c>
      <c r="F330" s="30" t="n">
        <v>6198</v>
      </c>
      <c r="G330" s="31" t="n">
        <v>23265.59</v>
      </c>
      <c r="H330" s="32" t="n">
        <f aca="false">12436</f>
        <v>12436</v>
      </c>
      <c r="I330" s="41" t="s">
        <v>352</v>
      </c>
      <c r="J330" s="49" t="s">
        <v>341</v>
      </c>
    </row>
    <row r="331" customFormat="false" ht="27" hidden="false" customHeight="true" outlineLevel="0" collapsed="false">
      <c r="C331" s="1" t="s">
        <v>353</v>
      </c>
      <c r="F331" s="30" t="n">
        <v>6199</v>
      </c>
      <c r="G331" s="31" t="n">
        <f aca="false">SUM(G332:G336)</f>
        <v>22517.55</v>
      </c>
      <c r="H331" s="32" t="n">
        <f aca="false">SUM(H332:H336)</f>
        <v>15755.58</v>
      </c>
      <c r="I331" s="22"/>
    </row>
    <row r="332" customFormat="false" ht="27" hidden="false" customHeight="true" outlineLevel="0" collapsed="false">
      <c r="D332" s="33" t="s">
        <v>354</v>
      </c>
      <c r="E332" s="29"/>
      <c r="F332" s="15" t="n">
        <v>61990</v>
      </c>
      <c r="G332" s="31"/>
      <c r="H332" s="32"/>
      <c r="I332" s="50" t="s">
        <v>355</v>
      </c>
      <c r="J332" s="52"/>
    </row>
    <row r="333" customFormat="false" ht="27" hidden="false" customHeight="true" outlineLevel="0" collapsed="false">
      <c r="D333" s="33" t="s">
        <v>356</v>
      </c>
      <c r="E333" s="29"/>
      <c r="F333" s="15" t="n">
        <v>61991</v>
      </c>
      <c r="G333" s="31"/>
      <c r="H333" s="32"/>
      <c r="I333" s="41" t="s">
        <v>344</v>
      </c>
      <c r="J333" s="46" t="s">
        <v>345</v>
      </c>
    </row>
    <row r="334" customFormat="false" ht="27" hidden="false" customHeight="true" outlineLevel="0" collapsed="false">
      <c r="D334" s="33" t="s">
        <v>357</v>
      </c>
      <c r="E334" s="29"/>
      <c r="F334" s="15" t="n">
        <v>61992</v>
      </c>
      <c r="G334" s="31"/>
      <c r="H334" s="32"/>
      <c r="I334" s="41" t="s">
        <v>344</v>
      </c>
      <c r="J334" s="46" t="s">
        <v>345</v>
      </c>
    </row>
    <row r="335" customFormat="false" ht="27" hidden="false" customHeight="true" outlineLevel="0" collapsed="false">
      <c r="D335" s="33" t="s">
        <v>358</v>
      </c>
      <c r="E335" s="29"/>
      <c r="F335" s="15" t="n">
        <v>61993</v>
      </c>
      <c r="G335" s="31" t="n">
        <v>22517.55</v>
      </c>
      <c r="H335" s="32" t="n">
        <v>15755.58</v>
      </c>
      <c r="I335" s="41" t="s">
        <v>344</v>
      </c>
      <c r="J335" s="46" t="s">
        <v>345</v>
      </c>
    </row>
    <row r="336" customFormat="false" ht="27" hidden="false" customHeight="true" outlineLevel="0" collapsed="false">
      <c r="D336" s="33" t="s">
        <v>359</v>
      </c>
      <c r="E336" s="29"/>
      <c r="F336" s="15" t="n">
        <v>61994</v>
      </c>
      <c r="G336" s="31"/>
      <c r="H336" s="32"/>
      <c r="I336" s="41" t="s">
        <v>337</v>
      </c>
      <c r="J336" s="51" t="s">
        <v>360</v>
      </c>
    </row>
    <row r="337" customFormat="false" ht="27" hidden="false" customHeight="true" outlineLevel="0" collapsed="false">
      <c r="A337" s="18" t="s">
        <v>361</v>
      </c>
      <c r="E337" s="3" t="s">
        <v>9</v>
      </c>
      <c r="F337" s="30" t="n">
        <v>62</v>
      </c>
      <c r="G337" s="24" t="n">
        <f aca="false">G338+G398+G399+G400+G408</f>
        <v>89687.8</v>
      </c>
      <c r="H337" s="25" t="n">
        <f aca="false">H338+H398+H399+H400+H408</f>
        <v>59401.33</v>
      </c>
      <c r="I337" s="22"/>
    </row>
    <row r="338" customFormat="false" ht="27" hidden="false" customHeight="true" outlineLevel="0" collapsed="false">
      <c r="B338" s="1" t="s">
        <v>362</v>
      </c>
      <c r="C338" s="14"/>
      <c r="F338" s="30" t="n">
        <v>620</v>
      </c>
      <c r="G338" s="24" t="n">
        <f aca="false">G339+G340+G350+G356+G367+G368</f>
        <v>57065.97</v>
      </c>
      <c r="H338" s="25" t="n">
        <f aca="false">H339+H340+H350+H356+H367+H368</f>
        <v>39566.74</v>
      </c>
      <c r="I338" s="22"/>
    </row>
    <row r="339" customFormat="false" ht="27" hidden="false" customHeight="true" outlineLevel="0" collapsed="false">
      <c r="C339" s="1" t="s">
        <v>363</v>
      </c>
      <c r="F339" s="30" t="n">
        <v>6200</v>
      </c>
      <c r="G339" s="24"/>
      <c r="H339" s="25"/>
      <c r="I339" s="41" t="s">
        <v>337</v>
      </c>
      <c r="J339" s="51" t="s">
        <v>338</v>
      </c>
    </row>
    <row r="340" customFormat="false" ht="27" hidden="false" customHeight="true" outlineLevel="0" collapsed="false">
      <c r="C340" s="1" t="s">
        <v>364</v>
      </c>
      <c r="F340" s="30" t="n">
        <v>6201</v>
      </c>
      <c r="G340" s="24" t="n">
        <f aca="false">G341+G342+G346+G347+G348+G349</f>
        <v>0</v>
      </c>
      <c r="H340" s="25" t="n">
        <f aca="false">H341+H342+H346+H347+H348+H349</f>
        <v>0</v>
      </c>
      <c r="I340" s="22"/>
    </row>
    <row r="341" customFormat="false" ht="27" hidden="false" customHeight="true" outlineLevel="0" collapsed="false">
      <c r="D341" s="33" t="s">
        <v>365</v>
      </c>
      <c r="E341" s="29"/>
      <c r="F341" s="15" t="n">
        <v>62010</v>
      </c>
      <c r="G341" s="31"/>
      <c r="H341" s="32"/>
      <c r="I341" s="41" t="s">
        <v>337</v>
      </c>
      <c r="J341" s="51" t="s">
        <v>338</v>
      </c>
    </row>
    <row r="342" customFormat="false" ht="27" hidden="false" customHeight="true" outlineLevel="0" collapsed="false">
      <c r="D342" s="33" t="s">
        <v>366</v>
      </c>
      <c r="E342" s="29"/>
      <c r="F342" s="30" t="n">
        <v>62011</v>
      </c>
      <c r="G342" s="24" t="n">
        <f aca="false">SUM(G343:G345)</f>
        <v>0</v>
      </c>
      <c r="H342" s="25" t="n">
        <f aca="false">SUM(H343:H345)</f>
        <v>0</v>
      </c>
      <c r="I342" s="41" t="s">
        <v>340</v>
      </c>
      <c r="J342" s="49" t="s">
        <v>341</v>
      </c>
    </row>
    <row r="343" customFormat="false" ht="27" hidden="false" customHeight="true" outlineLevel="0" collapsed="false">
      <c r="D343" s="33" t="s">
        <v>367</v>
      </c>
      <c r="E343" s="29"/>
      <c r="F343" s="15" t="n">
        <v>620110</v>
      </c>
      <c r="G343" s="31"/>
      <c r="H343" s="32"/>
      <c r="I343" s="22"/>
      <c r="J343" s="52"/>
    </row>
    <row r="344" customFormat="false" ht="27" hidden="false" customHeight="true" outlineLevel="0" collapsed="false">
      <c r="D344" s="33" t="s">
        <v>368</v>
      </c>
      <c r="E344" s="29"/>
      <c r="F344" s="15" t="n">
        <v>620111</v>
      </c>
      <c r="G344" s="31"/>
      <c r="H344" s="32"/>
      <c r="I344" s="22"/>
      <c r="J344" s="52"/>
    </row>
    <row r="345" customFormat="false" ht="27" hidden="false" customHeight="true" outlineLevel="0" collapsed="false">
      <c r="D345" s="33" t="s">
        <v>369</v>
      </c>
      <c r="E345" s="29"/>
      <c r="F345" s="15" t="n">
        <v>620112</v>
      </c>
      <c r="G345" s="31"/>
      <c r="H345" s="32"/>
      <c r="I345" s="22"/>
      <c r="J345" s="52"/>
    </row>
    <row r="346" customFormat="false" ht="27" hidden="false" customHeight="true" outlineLevel="0" collapsed="false">
      <c r="D346" s="33" t="s">
        <v>370</v>
      </c>
      <c r="E346" s="29"/>
      <c r="F346" s="15" t="n">
        <v>62012</v>
      </c>
      <c r="G346" s="31"/>
      <c r="H346" s="32"/>
      <c r="I346" s="41" t="s">
        <v>337</v>
      </c>
      <c r="J346" s="51" t="s">
        <v>338</v>
      </c>
    </row>
    <row r="347" customFormat="false" ht="27" hidden="false" customHeight="true" outlineLevel="0" collapsed="false">
      <c r="D347" s="33" t="s">
        <v>371</v>
      </c>
      <c r="E347" s="29"/>
      <c r="F347" s="15" t="n">
        <v>62013</v>
      </c>
      <c r="G347" s="31"/>
      <c r="H347" s="32"/>
      <c r="I347" s="50" t="s">
        <v>355</v>
      </c>
      <c r="J347" s="52"/>
    </row>
    <row r="348" customFormat="false" ht="27" hidden="false" customHeight="true" outlineLevel="0" collapsed="false">
      <c r="D348" s="33" t="s">
        <v>372</v>
      </c>
      <c r="E348" s="29"/>
      <c r="F348" s="15" t="n">
        <v>62014</v>
      </c>
      <c r="G348" s="31"/>
      <c r="H348" s="32"/>
      <c r="I348" s="41" t="s">
        <v>352</v>
      </c>
      <c r="J348" s="49" t="s">
        <v>341</v>
      </c>
    </row>
    <row r="349" customFormat="false" ht="27" hidden="false" customHeight="true" outlineLevel="0" collapsed="false">
      <c r="D349" s="33" t="s">
        <v>359</v>
      </c>
      <c r="E349" s="29"/>
      <c r="F349" s="15" t="n">
        <v>62015</v>
      </c>
      <c r="G349" s="31"/>
      <c r="H349" s="32"/>
      <c r="I349" s="41" t="s">
        <v>337</v>
      </c>
      <c r="J349" s="51" t="s">
        <v>338</v>
      </c>
    </row>
    <row r="350" customFormat="false" ht="27" hidden="false" customHeight="true" outlineLevel="0" collapsed="false">
      <c r="C350" s="1" t="s">
        <v>373</v>
      </c>
      <c r="F350" s="30" t="n">
        <v>6202</v>
      </c>
      <c r="G350" s="24" t="n">
        <f aca="false">SUM(G351:G355)</f>
        <v>57065.97</v>
      </c>
      <c r="H350" s="25" t="n">
        <f aca="false">SUM(H351:H355)</f>
        <v>39566.74</v>
      </c>
      <c r="I350" s="22"/>
    </row>
    <row r="351" customFormat="false" ht="27" hidden="false" customHeight="true" outlineLevel="0" collapsed="false">
      <c r="D351" s="33" t="s">
        <v>374</v>
      </c>
      <c r="E351" s="29"/>
      <c r="F351" s="15" t="n">
        <v>62020</v>
      </c>
      <c r="G351" s="31" t="n">
        <f aca="false">10978.9+46087.07</f>
        <v>57065.97</v>
      </c>
      <c r="H351" s="32" t="n">
        <f aca="false">31489.85+8076.89</f>
        <v>39566.74</v>
      </c>
      <c r="I351" s="41" t="s">
        <v>337</v>
      </c>
      <c r="J351" s="51" t="s">
        <v>338</v>
      </c>
    </row>
    <row r="352" customFormat="false" ht="27" hidden="false" customHeight="true" outlineLevel="0" collapsed="false">
      <c r="D352" s="33" t="s">
        <v>375</v>
      </c>
      <c r="E352" s="29"/>
      <c r="F352" s="15" t="n">
        <v>62021</v>
      </c>
      <c r="G352" s="31"/>
      <c r="H352" s="32"/>
      <c r="I352" s="41" t="s">
        <v>344</v>
      </c>
      <c r="J352" s="46" t="s">
        <v>345</v>
      </c>
    </row>
    <row r="353" customFormat="false" ht="27" hidden="false" customHeight="true" outlineLevel="0" collapsed="false">
      <c r="D353" s="33" t="s">
        <v>376</v>
      </c>
      <c r="E353" s="29"/>
      <c r="F353" s="15" t="n">
        <v>62022</v>
      </c>
      <c r="G353" s="31"/>
      <c r="H353" s="32"/>
      <c r="I353" s="50" t="s">
        <v>355</v>
      </c>
      <c r="J353" s="52"/>
    </row>
    <row r="354" customFormat="false" ht="38.25" hidden="false" customHeight="true" outlineLevel="0" collapsed="false">
      <c r="D354" s="33" t="s">
        <v>377</v>
      </c>
      <c r="E354" s="29"/>
      <c r="F354" s="15" t="n">
        <v>62023</v>
      </c>
      <c r="G354" s="31"/>
      <c r="H354" s="32"/>
      <c r="I354" s="41" t="s">
        <v>344</v>
      </c>
      <c r="J354" s="46" t="s">
        <v>345</v>
      </c>
    </row>
    <row r="355" customFormat="false" ht="36.75" hidden="false" customHeight="true" outlineLevel="0" collapsed="false">
      <c r="D355" s="53" t="s">
        <v>378</v>
      </c>
      <c r="E355" s="29"/>
      <c r="F355" s="54" t="n">
        <v>62024</v>
      </c>
      <c r="G355" s="31"/>
      <c r="H355" s="32"/>
      <c r="I355" s="41" t="s">
        <v>344</v>
      </c>
      <c r="J355" s="46" t="s">
        <v>345</v>
      </c>
    </row>
    <row r="356" customFormat="false" ht="27" hidden="false" customHeight="true" outlineLevel="0" collapsed="false">
      <c r="C356" s="1" t="s">
        <v>379</v>
      </c>
      <c r="F356" s="30" t="n">
        <v>6203</v>
      </c>
      <c r="G356" s="24" t="n">
        <f aca="false">SUM(G357:G366)</f>
        <v>0</v>
      </c>
      <c r="H356" s="25" t="n">
        <f aca="false">SUM(H357:H366)</f>
        <v>0</v>
      </c>
      <c r="I356" s="22"/>
    </row>
    <row r="357" customFormat="false" ht="27" hidden="false" customHeight="true" outlineLevel="0" collapsed="false">
      <c r="D357" s="33" t="s">
        <v>380</v>
      </c>
      <c r="E357" s="29"/>
      <c r="F357" s="15" t="n">
        <v>62030</v>
      </c>
      <c r="G357" s="31"/>
      <c r="H357" s="32"/>
      <c r="I357" s="41" t="s">
        <v>381</v>
      </c>
      <c r="J357" s="49" t="s">
        <v>341</v>
      </c>
    </row>
    <row r="358" customFormat="false" ht="27" hidden="false" customHeight="true" outlineLevel="0" collapsed="false">
      <c r="D358" s="33" t="s">
        <v>382</v>
      </c>
      <c r="E358" s="29"/>
      <c r="F358" s="15" t="n">
        <v>62031</v>
      </c>
      <c r="G358" s="31"/>
      <c r="H358" s="32"/>
      <c r="I358" s="41" t="s">
        <v>381</v>
      </c>
      <c r="J358" s="49" t="s">
        <v>341</v>
      </c>
    </row>
    <row r="359" customFormat="false" ht="27" hidden="false" customHeight="true" outlineLevel="0" collapsed="false">
      <c r="D359" s="33" t="s">
        <v>383</v>
      </c>
      <c r="E359" s="29"/>
      <c r="F359" s="15" t="n">
        <v>62032</v>
      </c>
      <c r="G359" s="31"/>
      <c r="H359" s="32"/>
      <c r="I359" s="41" t="s">
        <v>381</v>
      </c>
      <c r="J359" s="49" t="s">
        <v>341</v>
      </c>
    </row>
    <row r="360" customFormat="false" ht="27" hidden="false" customHeight="true" outlineLevel="0" collapsed="false">
      <c r="D360" s="33" t="s">
        <v>384</v>
      </c>
      <c r="E360" s="29"/>
      <c r="F360" s="15" t="n">
        <v>62033</v>
      </c>
      <c r="G360" s="31"/>
      <c r="H360" s="32"/>
      <c r="I360" s="41" t="s">
        <v>344</v>
      </c>
      <c r="J360" s="46" t="s">
        <v>345</v>
      </c>
    </row>
    <row r="361" customFormat="false" ht="27" hidden="false" customHeight="true" outlineLevel="0" collapsed="false">
      <c r="D361" s="33" t="s">
        <v>385</v>
      </c>
      <c r="E361" s="29"/>
      <c r="F361" s="15" t="n">
        <v>62034</v>
      </c>
      <c r="G361" s="31"/>
      <c r="H361" s="32"/>
      <c r="I361" s="41" t="s">
        <v>337</v>
      </c>
      <c r="J361" s="51" t="s">
        <v>338</v>
      </c>
    </row>
    <row r="362" customFormat="false" ht="27" hidden="false" customHeight="true" outlineLevel="0" collapsed="false">
      <c r="D362" s="33" t="s">
        <v>386</v>
      </c>
      <c r="E362" s="29"/>
      <c r="F362" s="15" t="n">
        <v>62035</v>
      </c>
      <c r="G362" s="31"/>
      <c r="H362" s="32"/>
      <c r="I362" s="41" t="s">
        <v>352</v>
      </c>
      <c r="J362" s="49" t="s">
        <v>341</v>
      </c>
    </row>
    <row r="363" customFormat="false" ht="27" hidden="false" customHeight="true" outlineLevel="0" collapsed="false">
      <c r="D363" s="33" t="s">
        <v>387</v>
      </c>
      <c r="E363" s="29"/>
      <c r="F363" s="15" t="n">
        <v>62036</v>
      </c>
      <c r="G363" s="31"/>
      <c r="H363" s="32"/>
      <c r="I363" s="41" t="s">
        <v>344</v>
      </c>
      <c r="J363" s="46" t="s">
        <v>345</v>
      </c>
    </row>
    <row r="364" customFormat="false" ht="27" hidden="false" customHeight="true" outlineLevel="0" collapsed="false">
      <c r="D364" s="33" t="s">
        <v>388</v>
      </c>
      <c r="E364" s="29"/>
      <c r="F364" s="15" t="n">
        <v>62037</v>
      </c>
      <c r="G364" s="31"/>
      <c r="H364" s="32"/>
      <c r="I364" s="41" t="s">
        <v>344</v>
      </c>
      <c r="J364" s="46" t="s">
        <v>345</v>
      </c>
    </row>
    <row r="365" customFormat="false" ht="27" hidden="false" customHeight="true" outlineLevel="0" collapsed="false">
      <c r="D365" s="33" t="s">
        <v>389</v>
      </c>
      <c r="E365" s="29"/>
      <c r="F365" s="15" t="n">
        <v>62038</v>
      </c>
      <c r="G365" s="31"/>
      <c r="H365" s="32"/>
      <c r="I365" s="41" t="s">
        <v>344</v>
      </c>
      <c r="J365" s="46" t="s">
        <v>345</v>
      </c>
    </row>
    <row r="366" customFormat="false" ht="27" hidden="false" customHeight="true" outlineLevel="0" collapsed="false">
      <c r="D366" s="33" t="s">
        <v>390</v>
      </c>
      <c r="E366" s="29"/>
      <c r="F366" s="15" t="n">
        <v>62039</v>
      </c>
      <c r="G366" s="31"/>
      <c r="H366" s="32"/>
      <c r="I366" s="41" t="s">
        <v>337</v>
      </c>
      <c r="J366" s="51" t="s">
        <v>338</v>
      </c>
    </row>
    <row r="367" customFormat="false" ht="27" hidden="false" customHeight="true" outlineLevel="0" collapsed="false">
      <c r="C367" s="1" t="s">
        <v>391</v>
      </c>
      <c r="F367" s="30" t="n">
        <v>6204</v>
      </c>
      <c r="G367" s="31"/>
      <c r="H367" s="32"/>
      <c r="I367" s="41" t="s">
        <v>337</v>
      </c>
      <c r="J367" s="51" t="s">
        <v>338</v>
      </c>
    </row>
    <row r="368" customFormat="false" ht="27" hidden="false" customHeight="true" outlineLevel="0" collapsed="false">
      <c r="C368" s="18" t="s">
        <v>392</v>
      </c>
      <c r="D368" s="37"/>
      <c r="F368" s="30" t="n">
        <v>6205</v>
      </c>
      <c r="G368" s="24" t="n">
        <f aca="false">G369+G395+G397</f>
        <v>0</v>
      </c>
      <c r="H368" s="25" t="n">
        <f aca="false">H369+H395+H397</f>
        <v>0</v>
      </c>
      <c r="I368" s="41"/>
      <c r="J368" s="47"/>
    </row>
    <row r="369" customFormat="false" ht="27" hidden="false" customHeight="true" outlineLevel="0" collapsed="false">
      <c r="D369" s="55" t="s">
        <v>393</v>
      </c>
      <c r="F369" s="56" t="n">
        <v>62050</v>
      </c>
      <c r="G369" s="24" t="n">
        <f aca="false">SUM(G370:G393)</f>
        <v>0</v>
      </c>
      <c r="H369" s="25" t="n">
        <f aca="false">SUM(H370:H393)</f>
        <v>0</v>
      </c>
      <c r="I369" s="41" t="s">
        <v>340</v>
      </c>
      <c r="J369" s="49" t="s">
        <v>341</v>
      </c>
    </row>
    <row r="370" customFormat="false" ht="27" hidden="false" customHeight="true" outlineLevel="0" collapsed="false">
      <c r="D370" s="33" t="s">
        <v>394</v>
      </c>
      <c r="E370" s="29"/>
      <c r="F370" s="15" t="n">
        <v>620500</v>
      </c>
      <c r="G370" s="31"/>
      <c r="H370" s="32"/>
      <c r="I370" s="22"/>
      <c r="J370" s="47"/>
    </row>
    <row r="371" customFormat="false" ht="27" hidden="false" customHeight="true" outlineLevel="0" collapsed="false">
      <c r="D371" s="33" t="s">
        <v>395</v>
      </c>
      <c r="E371" s="29"/>
      <c r="F371" s="15" t="n">
        <v>620501</v>
      </c>
      <c r="G371" s="31"/>
      <c r="H371" s="32"/>
      <c r="I371" s="22"/>
      <c r="J371" s="47"/>
    </row>
    <row r="372" customFormat="false" ht="27" hidden="false" customHeight="true" outlineLevel="0" collapsed="false">
      <c r="D372" s="33" t="s">
        <v>396</v>
      </c>
      <c r="E372" s="29"/>
      <c r="F372" s="15" t="n">
        <v>620502</v>
      </c>
      <c r="G372" s="31"/>
      <c r="H372" s="32"/>
      <c r="I372" s="22"/>
      <c r="J372" s="47"/>
    </row>
    <row r="373" customFormat="false" ht="27" hidden="false" customHeight="true" outlineLevel="0" collapsed="false">
      <c r="D373" s="33" t="s">
        <v>397</v>
      </c>
      <c r="E373" s="29"/>
      <c r="F373" s="15" t="n">
        <v>620503</v>
      </c>
      <c r="G373" s="31"/>
      <c r="H373" s="32"/>
      <c r="I373" s="22"/>
      <c r="J373" s="47"/>
    </row>
    <row r="374" customFormat="false" ht="27" hidden="false" customHeight="true" outlineLevel="0" collapsed="false">
      <c r="D374" s="33" t="s">
        <v>398</v>
      </c>
      <c r="E374" s="29"/>
      <c r="F374" s="15" t="n">
        <v>620504</v>
      </c>
      <c r="G374" s="31"/>
      <c r="H374" s="32"/>
      <c r="I374" s="22"/>
      <c r="J374" s="47"/>
    </row>
    <row r="375" customFormat="false" ht="27" hidden="false" customHeight="true" outlineLevel="0" collapsed="false">
      <c r="D375" s="33" t="s">
        <v>399</v>
      </c>
      <c r="E375" s="29"/>
      <c r="F375" s="15" t="n">
        <v>620505</v>
      </c>
      <c r="G375" s="31"/>
      <c r="H375" s="32"/>
      <c r="I375" s="22"/>
      <c r="J375" s="47"/>
    </row>
    <row r="376" customFormat="false" ht="27" hidden="false" customHeight="true" outlineLevel="0" collapsed="false">
      <c r="D376" s="33" t="s">
        <v>400</v>
      </c>
      <c r="E376" s="29"/>
      <c r="F376" s="15" t="n">
        <v>620506</v>
      </c>
      <c r="G376" s="31"/>
      <c r="H376" s="32"/>
      <c r="I376" s="22"/>
      <c r="J376" s="47"/>
    </row>
    <row r="377" customFormat="false" ht="27" hidden="false" customHeight="true" outlineLevel="0" collapsed="false">
      <c r="D377" s="33" t="s">
        <v>401</v>
      </c>
      <c r="E377" s="29"/>
      <c r="F377" s="15" t="n">
        <v>620507</v>
      </c>
      <c r="G377" s="31"/>
      <c r="H377" s="32"/>
      <c r="I377" s="22"/>
      <c r="J377" s="47"/>
    </row>
    <row r="378" customFormat="false" ht="27" hidden="false" customHeight="true" outlineLevel="0" collapsed="false">
      <c r="D378" s="33" t="s">
        <v>402</v>
      </c>
      <c r="E378" s="29"/>
      <c r="F378" s="15" t="n">
        <v>620508</v>
      </c>
      <c r="G378" s="31"/>
      <c r="H378" s="32"/>
      <c r="I378" s="22"/>
      <c r="J378" s="47"/>
    </row>
    <row r="379" customFormat="false" ht="27" hidden="false" customHeight="true" outlineLevel="0" collapsed="false">
      <c r="D379" s="33" t="s">
        <v>403</v>
      </c>
      <c r="E379" s="29"/>
      <c r="F379" s="15" t="n">
        <v>620509</v>
      </c>
      <c r="G379" s="31"/>
      <c r="H379" s="32"/>
      <c r="I379" s="22"/>
      <c r="J379" s="47"/>
    </row>
    <row r="380" customFormat="false" ht="27" hidden="false" customHeight="true" outlineLevel="0" collapsed="false">
      <c r="D380" s="33" t="s">
        <v>404</v>
      </c>
      <c r="E380" s="29"/>
      <c r="F380" s="15" t="n">
        <v>620510</v>
      </c>
      <c r="G380" s="31"/>
      <c r="H380" s="32"/>
      <c r="I380" s="22"/>
      <c r="J380" s="47"/>
    </row>
    <row r="381" customFormat="false" ht="27" hidden="false" customHeight="true" outlineLevel="0" collapsed="false">
      <c r="D381" s="33" t="s">
        <v>405</v>
      </c>
      <c r="E381" s="29"/>
      <c r="F381" s="15" t="n">
        <v>620511</v>
      </c>
      <c r="G381" s="31"/>
      <c r="H381" s="32"/>
      <c r="I381" s="22"/>
      <c r="J381" s="47"/>
    </row>
    <row r="382" customFormat="false" ht="27" hidden="false" customHeight="true" outlineLevel="0" collapsed="false">
      <c r="D382" s="33" t="s">
        <v>406</v>
      </c>
      <c r="E382" s="29"/>
      <c r="F382" s="15" t="n">
        <v>620512</v>
      </c>
      <c r="G382" s="31"/>
      <c r="H382" s="32"/>
      <c r="I382" s="22"/>
      <c r="J382" s="47"/>
    </row>
    <row r="383" customFormat="false" ht="27" hidden="false" customHeight="true" outlineLevel="0" collapsed="false">
      <c r="D383" s="33" t="s">
        <v>407</v>
      </c>
      <c r="E383" s="29"/>
      <c r="F383" s="15" t="n">
        <v>620513</v>
      </c>
      <c r="G383" s="31"/>
      <c r="H383" s="32"/>
      <c r="I383" s="22"/>
      <c r="J383" s="47"/>
    </row>
    <row r="384" customFormat="false" ht="27" hidden="false" customHeight="true" outlineLevel="0" collapsed="false">
      <c r="D384" s="33" t="s">
        <v>408</v>
      </c>
      <c r="E384" s="29"/>
      <c r="F384" s="15" t="n">
        <v>620514</v>
      </c>
      <c r="G384" s="31"/>
      <c r="H384" s="32"/>
      <c r="I384" s="22"/>
      <c r="J384" s="47"/>
    </row>
    <row r="385" customFormat="false" ht="27" hidden="false" customHeight="true" outlineLevel="0" collapsed="false">
      <c r="D385" s="33" t="s">
        <v>409</v>
      </c>
      <c r="E385" s="29"/>
      <c r="F385" s="15" t="n">
        <v>620515</v>
      </c>
      <c r="G385" s="31"/>
      <c r="H385" s="32"/>
      <c r="I385" s="22"/>
      <c r="J385" s="47"/>
    </row>
    <row r="386" customFormat="false" ht="27" hidden="false" customHeight="true" outlineLevel="0" collapsed="false">
      <c r="D386" s="33" t="s">
        <v>410</v>
      </c>
      <c r="E386" s="29"/>
      <c r="F386" s="15" t="n">
        <v>620516</v>
      </c>
      <c r="G386" s="31"/>
      <c r="H386" s="32"/>
      <c r="I386" s="22"/>
      <c r="J386" s="47"/>
    </row>
    <row r="387" customFormat="false" ht="27" hidden="false" customHeight="true" outlineLevel="0" collapsed="false">
      <c r="D387" s="33" t="s">
        <v>411</v>
      </c>
      <c r="E387" s="29"/>
      <c r="F387" s="15" t="n">
        <v>620517</v>
      </c>
      <c r="G387" s="31"/>
      <c r="H387" s="32"/>
      <c r="I387" s="22"/>
      <c r="J387" s="47"/>
    </row>
    <row r="388" customFormat="false" ht="27" hidden="false" customHeight="true" outlineLevel="0" collapsed="false">
      <c r="D388" s="33" t="s">
        <v>412</v>
      </c>
      <c r="E388" s="29"/>
      <c r="F388" s="15" t="n">
        <v>620518</v>
      </c>
      <c r="G388" s="31"/>
      <c r="H388" s="32"/>
      <c r="I388" s="22"/>
      <c r="J388" s="47"/>
    </row>
    <row r="389" customFormat="false" ht="27" hidden="false" customHeight="true" outlineLevel="0" collapsed="false">
      <c r="D389" s="33" t="s">
        <v>413</v>
      </c>
      <c r="E389" s="29"/>
      <c r="F389" s="15" t="n">
        <v>620519</v>
      </c>
      <c r="G389" s="31"/>
      <c r="H389" s="32"/>
      <c r="I389" s="22"/>
      <c r="J389" s="47"/>
    </row>
    <row r="390" customFormat="false" ht="27" hidden="false" customHeight="true" outlineLevel="0" collapsed="false">
      <c r="D390" s="33" t="s">
        <v>414</v>
      </c>
      <c r="E390" s="29"/>
      <c r="F390" s="15" t="n">
        <v>620520</v>
      </c>
      <c r="G390" s="31"/>
      <c r="H390" s="32"/>
      <c r="I390" s="22"/>
      <c r="J390" s="47"/>
    </row>
    <row r="391" customFormat="false" ht="27" hidden="false" customHeight="true" outlineLevel="0" collapsed="false">
      <c r="D391" s="33" t="s">
        <v>415</v>
      </c>
      <c r="E391" s="29"/>
      <c r="F391" s="15" t="n">
        <v>620521</v>
      </c>
      <c r="G391" s="31"/>
      <c r="H391" s="32"/>
      <c r="I391" s="22"/>
      <c r="J391" s="47"/>
    </row>
    <row r="392" customFormat="false" ht="27" hidden="false" customHeight="true" outlineLevel="0" collapsed="false">
      <c r="D392" s="33" t="s">
        <v>416</v>
      </c>
      <c r="E392" s="29"/>
      <c r="F392" s="15" t="n">
        <v>620522</v>
      </c>
      <c r="G392" s="31"/>
      <c r="H392" s="32"/>
      <c r="I392" s="22"/>
      <c r="J392" s="47"/>
    </row>
    <row r="393" customFormat="false" ht="27" hidden="false" customHeight="true" outlineLevel="0" collapsed="false">
      <c r="D393" s="33" t="s">
        <v>359</v>
      </c>
      <c r="E393" s="29"/>
      <c r="F393" s="15" t="n">
        <v>620523</v>
      </c>
      <c r="G393" s="31"/>
      <c r="H393" s="32"/>
      <c r="I393" s="22"/>
      <c r="J393" s="47"/>
    </row>
    <row r="394" customFormat="false" ht="27" hidden="false" customHeight="true" outlineLevel="0" collapsed="false">
      <c r="D394" s="55" t="s">
        <v>417</v>
      </c>
      <c r="E394" s="29"/>
      <c r="F394" s="15"/>
      <c r="G394" s="31"/>
      <c r="H394" s="32"/>
      <c r="I394" s="22"/>
      <c r="J394" s="47"/>
    </row>
    <row r="395" customFormat="false" ht="27" hidden="false" customHeight="true" outlineLevel="0" collapsed="false">
      <c r="D395" s="33" t="s">
        <v>418</v>
      </c>
      <c r="E395" s="29"/>
      <c r="F395" s="56" t="n">
        <v>62051</v>
      </c>
      <c r="G395" s="24"/>
      <c r="H395" s="25"/>
      <c r="I395" s="41" t="s">
        <v>352</v>
      </c>
      <c r="J395" s="49" t="s">
        <v>341</v>
      </c>
    </row>
    <row r="396" customFormat="false" ht="27" hidden="false" customHeight="true" outlineLevel="0" collapsed="false">
      <c r="D396" s="55" t="s">
        <v>419</v>
      </c>
      <c r="E396" s="29"/>
      <c r="F396" s="15"/>
      <c r="G396" s="31"/>
      <c r="H396" s="32"/>
      <c r="I396" s="22"/>
      <c r="J396" s="47"/>
    </row>
    <row r="397" customFormat="false" ht="27" hidden="false" customHeight="true" outlineLevel="0" collapsed="false">
      <c r="D397" s="33" t="s">
        <v>420</v>
      </c>
      <c r="E397" s="29"/>
      <c r="F397" s="56" t="n">
        <v>62052</v>
      </c>
      <c r="G397" s="24"/>
      <c r="H397" s="25"/>
      <c r="I397" s="41" t="s">
        <v>381</v>
      </c>
      <c r="J397" s="49" t="s">
        <v>341</v>
      </c>
    </row>
    <row r="398" customFormat="false" ht="27" hidden="false" customHeight="true" outlineLevel="0" collapsed="false">
      <c r="A398" s="34"/>
      <c r="B398" s="34" t="s">
        <v>421</v>
      </c>
      <c r="C398" s="57"/>
      <c r="D398" s="33"/>
      <c r="E398" s="58"/>
      <c r="F398" s="23" t="n">
        <v>621</v>
      </c>
      <c r="G398" s="59" t="n">
        <v>21570.63</v>
      </c>
      <c r="H398" s="60" t="n">
        <v>15857.92</v>
      </c>
      <c r="I398" s="61"/>
    </row>
    <row r="399" customFormat="false" ht="27" hidden="false" customHeight="true" outlineLevel="0" collapsed="false">
      <c r="A399" s="34"/>
      <c r="B399" s="34" t="s">
        <v>422</v>
      </c>
      <c r="C399" s="34"/>
      <c r="D399" s="33"/>
      <c r="E399" s="58"/>
      <c r="F399" s="23" t="n">
        <v>622</v>
      </c>
      <c r="G399" s="59"/>
      <c r="H399" s="60"/>
      <c r="I399" s="61"/>
    </row>
    <row r="400" customFormat="false" ht="27" hidden="false" customHeight="true" outlineLevel="0" collapsed="false">
      <c r="A400" s="34"/>
      <c r="B400" s="34" t="s">
        <v>423</v>
      </c>
      <c r="C400" s="34"/>
      <c r="D400" s="33"/>
      <c r="E400" s="58"/>
      <c r="F400" s="23" t="n">
        <v>623</v>
      </c>
      <c r="G400" s="59" t="n">
        <f aca="false">SUM(G401:G407)</f>
        <v>11051.2</v>
      </c>
      <c r="H400" s="60" t="n">
        <f aca="false">SUM(H401:H407)</f>
        <v>3976.67</v>
      </c>
      <c r="I400" s="61"/>
    </row>
    <row r="401" customFormat="false" ht="27" hidden="false" customHeight="true" outlineLevel="0" collapsed="false">
      <c r="A401" s="34"/>
      <c r="B401" s="34"/>
      <c r="C401" s="34" t="s">
        <v>424</v>
      </c>
      <c r="D401" s="33"/>
      <c r="E401" s="58"/>
      <c r="F401" s="23" t="n">
        <v>6230</v>
      </c>
      <c r="G401" s="62" t="n">
        <v>550.47</v>
      </c>
      <c r="H401" s="63" t="n">
        <v>725.52</v>
      </c>
      <c r="I401" s="61"/>
    </row>
    <row r="402" customFormat="false" ht="27" hidden="false" customHeight="true" outlineLevel="0" collapsed="false">
      <c r="A402" s="34"/>
      <c r="B402" s="34"/>
      <c r="C402" s="34" t="s">
        <v>425</v>
      </c>
      <c r="D402" s="33"/>
      <c r="E402" s="58"/>
      <c r="F402" s="23" t="n">
        <v>6231</v>
      </c>
      <c r="G402" s="62"/>
      <c r="H402" s="63"/>
      <c r="I402" s="61"/>
    </row>
    <row r="403" customFormat="false" ht="27" hidden="false" customHeight="true" outlineLevel="0" collapsed="false">
      <c r="A403" s="34"/>
      <c r="B403" s="34"/>
      <c r="C403" s="34" t="s">
        <v>426</v>
      </c>
      <c r="D403" s="33"/>
      <c r="E403" s="58"/>
      <c r="F403" s="23" t="n">
        <v>6232</v>
      </c>
      <c r="G403" s="62"/>
      <c r="H403" s="63" t="n">
        <v>272.53</v>
      </c>
      <c r="I403" s="61"/>
    </row>
    <row r="404" customFormat="false" ht="27" hidden="false" customHeight="true" outlineLevel="0" collapsed="false">
      <c r="A404" s="34"/>
      <c r="B404" s="34"/>
      <c r="C404" s="34" t="s">
        <v>427</v>
      </c>
      <c r="D404" s="33"/>
      <c r="E404" s="58"/>
      <c r="F404" s="23" t="n">
        <v>6233</v>
      </c>
      <c r="G404" s="62" t="n">
        <v>1984</v>
      </c>
      <c r="H404" s="63" t="n">
        <v>1447.78</v>
      </c>
      <c r="I404" s="61"/>
    </row>
    <row r="405" customFormat="false" ht="27" hidden="false" customHeight="true" outlineLevel="0" collapsed="false">
      <c r="A405" s="34"/>
      <c r="B405" s="34"/>
      <c r="C405" s="34" t="s">
        <v>428</v>
      </c>
      <c r="D405" s="33"/>
      <c r="E405" s="58"/>
      <c r="F405" s="23" t="n">
        <v>6234</v>
      </c>
      <c r="G405" s="62"/>
      <c r="H405" s="63" t="n">
        <v>114.44</v>
      </c>
      <c r="I405" s="61"/>
    </row>
    <row r="406" customFormat="false" ht="27" hidden="false" customHeight="true" outlineLevel="0" collapsed="false">
      <c r="A406" s="34"/>
      <c r="B406" s="34"/>
      <c r="C406" s="34" t="s">
        <v>429</v>
      </c>
      <c r="D406" s="33"/>
      <c r="E406" s="58"/>
      <c r="F406" s="23" t="n">
        <v>6235</v>
      </c>
      <c r="G406" s="62"/>
      <c r="H406" s="63"/>
      <c r="I406" s="61"/>
    </row>
    <row r="407" customFormat="false" ht="27" hidden="false" customHeight="true" outlineLevel="0" collapsed="false">
      <c r="A407" s="34"/>
      <c r="B407" s="34"/>
      <c r="C407" s="34" t="s">
        <v>430</v>
      </c>
      <c r="D407" s="33"/>
      <c r="E407" s="58"/>
      <c r="F407" s="23" t="n">
        <v>6239</v>
      </c>
      <c r="G407" s="62" t="n">
        <f aca="false">6258.68+9605.52-7347.47</f>
        <v>8516.73</v>
      </c>
      <c r="H407" s="63" t="n">
        <v>1416.4</v>
      </c>
      <c r="I407" s="61"/>
    </row>
    <row r="408" customFormat="false" ht="27" hidden="false" customHeight="true" outlineLevel="0" collapsed="false">
      <c r="A408" s="34"/>
      <c r="B408" s="34" t="s">
        <v>431</v>
      </c>
      <c r="C408" s="34"/>
      <c r="D408" s="33"/>
      <c r="E408" s="58"/>
      <c r="F408" s="23" t="n">
        <v>624</v>
      </c>
      <c r="G408" s="59" t="n">
        <f aca="false">SUM(G409:G410)</f>
        <v>0</v>
      </c>
      <c r="H408" s="60" t="n">
        <f aca="false">SUM(H409:H410)</f>
        <v>0</v>
      </c>
      <c r="I408" s="61"/>
    </row>
    <row r="409" customFormat="false" ht="27" hidden="false" customHeight="true" outlineLevel="0" collapsed="false">
      <c r="A409" s="34"/>
      <c r="B409" s="34"/>
      <c r="C409" s="34" t="s">
        <v>432</v>
      </c>
      <c r="D409" s="33"/>
      <c r="E409" s="58"/>
      <c r="F409" s="23" t="n">
        <v>6240</v>
      </c>
      <c r="G409" s="62"/>
      <c r="H409" s="63"/>
      <c r="I409" s="61"/>
    </row>
    <row r="410" customFormat="false" ht="27" hidden="false" customHeight="true" outlineLevel="0" collapsed="false">
      <c r="A410" s="34"/>
      <c r="B410" s="34"/>
      <c r="C410" s="34" t="s">
        <v>433</v>
      </c>
      <c r="D410" s="33"/>
      <c r="E410" s="58"/>
      <c r="F410" s="23" t="n">
        <v>6241</v>
      </c>
      <c r="G410" s="62"/>
      <c r="H410" s="63"/>
      <c r="I410" s="61"/>
    </row>
    <row r="411" customFormat="false" ht="23.85" hidden="false" customHeight="false" outlineLevel="0" collapsed="false">
      <c r="A411" s="18" t="s">
        <v>434</v>
      </c>
      <c r="F411" s="30" t="n">
        <v>63</v>
      </c>
      <c r="G411" s="24" t="n">
        <f aca="false">G413+G415+G416</f>
        <v>13784.97</v>
      </c>
      <c r="H411" s="25" t="n">
        <f aca="false">H413+H415+H416</f>
        <v>12751.27</v>
      </c>
      <c r="I411" s="41" t="s">
        <v>184</v>
      </c>
      <c r="J411" s="42" t="s">
        <v>185</v>
      </c>
    </row>
    <row r="412" customFormat="false" ht="27" hidden="false" customHeight="true" outlineLevel="0" collapsed="false">
      <c r="A412" s="14"/>
      <c r="B412" s="1" t="s">
        <v>435</v>
      </c>
      <c r="F412" s="15"/>
      <c r="G412" s="44"/>
      <c r="H412" s="45"/>
      <c r="I412" s="22"/>
    </row>
    <row r="413" customFormat="false" ht="27" hidden="false" customHeight="true" outlineLevel="0" collapsed="false">
      <c r="A413" s="14"/>
      <c r="B413" s="1" t="s">
        <v>436</v>
      </c>
      <c r="F413" s="30" t="n">
        <v>630</v>
      </c>
      <c r="G413" s="31" t="n">
        <v>13784.97</v>
      </c>
      <c r="H413" s="32" t="n">
        <v>12751.27</v>
      </c>
      <c r="I413" s="22"/>
    </row>
    <row r="414" customFormat="false" ht="27" hidden="false" customHeight="true" outlineLevel="0" collapsed="false">
      <c r="A414" s="14"/>
      <c r="B414" s="1" t="s">
        <v>437</v>
      </c>
      <c r="F414" s="15"/>
      <c r="G414" s="44"/>
      <c r="H414" s="45"/>
      <c r="I414" s="22"/>
    </row>
    <row r="415" customFormat="false" ht="27" hidden="false" customHeight="true" outlineLevel="0" collapsed="false">
      <c r="A415" s="14"/>
      <c r="B415" s="1" t="s">
        <v>438</v>
      </c>
      <c r="E415" s="3" t="s">
        <v>9</v>
      </c>
      <c r="F415" s="30" t="s">
        <v>439</v>
      </c>
      <c r="G415" s="31"/>
      <c r="H415" s="32"/>
      <c r="I415" s="22"/>
    </row>
    <row r="416" customFormat="false" ht="27" hidden="false" customHeight="true" outlineLevel="0" collapsed="false">
      <c r="A416" s="14"/>
      <c r="B416" s="1" t="s">
        <v>440</v>
      </c>
      <c r="E416" s="3" t="s">
        <v>9</v>
      </c>
      <c r="F416" s="30" t="s">
        <v>441</v>
      </c>
      <c r="G416" s="31"/>
      <c r="H416" s="32"/>
      <c r="I416" s="22"/>
    </row>
    <row r="417" customFormat="false" ht="27" hidden="false" customHeight="true" outlineLevel="0" collapsed="false">
      <c r="A417" s="10" t="s">
        <v>442</v>
      </c>
      <c r="F417" s="30" t="n">
        <v>64</v>
      </c>
      <c r="G417" s="24" t="n">
        <f aca="false">G418+G419+G420+G421+G422+G434+G435</f>
        <v>0</v>
      </c>
      <c r="H417" s="25" t="n">
        <f aca="false">H418+H419+H420+H421+H422+H434+H435</f>
        <v>0</v>
      </c>
      <c r="I417" s="41" t="s">
        <v>184</v>
      </c>
      <c r="J417" s="42" t="s">
        <v>185</v>
      </c>
    </row>
    <row r="418" customFormat="false" ht="27" hidden="false" customHeight="true" outlineLevel="0" collapsed="false">
      <c r="A418" s="14"/>
      <c r="B418" s="1" t="s">
        <v>443</v>
      </c>
      <c r="E418" s="3" t="s">
        <v>9</v>
      </c>
      <c r="F418" s="30" t="n">
        <v>640</v>
      </c>
      <c r="G418" s="31"/>
      <c r="H418" s="32"/>
      <c r="I418" s="22"/>
    </row>
    <row r="419" customFormat="false" ht="27" hidden="false" customHeight="true" outlineLevel="0" collapsed="false">
      <c r="A419" s="14"/>
      <c r="B419" s="1" t="s">
        <v>444</v>
      </c>
      <c r="E419" s="3" t="s">
        <v>9</v>
      </c>
      <c r="F419" s="30" t="n">
        <v>641</v>
      </c>
      <c r="G419" s="31"/>
      <c r="H419" s="32"/>
      <c r="I419" s="22"/>
    </row>
    <row r="420" customFormat="false" ht="27" hidden="false" customHeight="true" outlineLevel="0" collapsed="false">
      <c r="A420" s="14"/>
      <c r="B420" s="1" t="s">
        <v>445</v>
      </c>
      <c r="E420" s="3" t="s">
        <v>9</v>
      </c>
      <c r="F420" s="30" t="n">
        <v>642</v>
      </c>
      <c r="G420" s="31"/>
      <c r="H420" s="32"/>
      <c r="I420" s="22"/>
    </row>
    <row r="421" customFormat="false" ht="27" hidden="false" customHeight="true" outlineLevel="0" collapsed="false">
      <c r="A421" s="14"/>
      <c r="B421" s="1" t="s">
        <v>446</v>
      </c>
      <c r="E421" s="3" t="s">
        <v>9</v>
      </c>
      <c r="F421" s="30" t="n">
        <v>643</v>
      </c>
      <c r="G421" s="31"/>
      <c r="H421" s="32"/>
      <c r="I421" s="22"/>
    </row>
    <row r="422" customFormat="false" ht="27" hidden="false" customHeight="true" outlineLevel="0" collapsed="false">
      <c r="A422" s="14"/>
      <c r="B422" s="1" t="s">
        <v>447</v>
      </c>
      <c r="E422" s="3" t="s">
        <v>9</v>
      </c>
      <c r="F422" s="30" t="n">
        <v>644</v>
      </c>
      <c r="G422" s="24" t="n">
        <f aca="false">G423+G424+G428</f>
        <v>0</v>
      </c>
      <c r="H422" s="25" t="n">
        <f aca="false">H423+H424+H428</f>
        <v>0</v>
      </c>
      <c r="I422" s="22"/>
    </row>
    <row r="423" customFormat="false" ht="27" hidden="false" customHeight="true" outlineLevel="0" collapsed="false">
      <c r="A423" s="14"/>
      <c r="C423" s="1" t="s">
        <v>448</v>
      </c>
      <c r="F423" s="30" t="n">
        <v>6440</v>
      </c>
      <c r="G423" s="31"/>
      <c r="H423" s="32"/>
      <c r="I423" s="22"/>
    </row>
    <row r="424" customFormat="false" ht="27" hidden="false" customHeight="true" outlineLevel="0" collapsed="false">
      <c r="A424" s="14"/>
      <c r="C424" s="1" t="s">
        <v>449</v>
      </c>
      <c r="F424" s="30" t="n">
        <v>6441</v>
      </c>
      <c r="G424" s="24" t="n">
        <f aca="false">SUM(G425:G427)</f>
        <v>0</v>
      </c>
      <c r="H424" s="25" t="n">
        <f aca="false">SUM(H425:H427)</f>
        <v>0</v>
      </c>
      <c r="I424" s="22"/>
    </row>
    <row r="425" customFormat="false" ht="27" hidden="false" customHeight="true" outlineLevel="0" collapsed="false">
      <c r="A425" s="14"/>
      <c r="D425" s="2" t="s">
        <v>174</v>
      </c>
      <c r="F425" s="15" t="n">
        <v>64410</v>
      </c>
      <c r="G425" s="31"/>
      <c r="H425" s="32"/>
      <c r="I425" s="22"/>
    </row>
    <row r="426" customFormat="false" ht="27" hidden="false" customHeight="true" outlineLevel="0" collapsed="false">
      <c r="A426" s="14"/>
      <c r="D426" s="2" t="s">
        <v>175</v>
      </c>
      <c r="F426" s="15" t="n">
        <v>64411</v>
      </c>
      <c r="G426" s="31"/>
      <c r="H426" s="32"/>
      <c r="I426" s="22"/>
    </row>
    <row r="427" customFormat="false" ht="27" hidden="false" customHeight="true" outlineLevel="0" collapsed="false">
      <c r="A427" s="14"/>
      <c r="D427" s="2" t="s">
        <v>176</v>
      </c>
      <c r="F427" s="15" t="n">
        <v>64412</v>
      </c>
      <c r="G427" s="31"/>
      <c r="H427" s="32"/>
      <c r="I427" s="22"/>
    </row>
    <row r="428" customFormat="false" ht="27" hidden="false" customHeight="true" outlineLevel="0" collapsed="false">
      <c r="A428" s="14"/>
      <c r="C428" s="1" t="s">
        <v>450</v>
      </c>
      <c r="F428" s="30" t="n">
        <v>6442</v>
      </c>
      <c r="G428" s="24" t="n">
        <f aca="false">SUM(G429:G433)</f>
        <v>0</v>
      </c>
      <c r="H428" s="25" t="n">
        <f aca="false">SUM(H429:H433)</f>
        <v>0</v>
      </c>
      <c r="I428" s="22"/>
    </row>
    <row r="429" customFormat="false" ht="27" hidden="false" customHeight="true" outlineLevel="0" collapsed="false">
      <c r="A429" s="14"/>
      <c r="D429" s="2" t="s">
        <v>174</v>
      </c>
      <c r="F429" s="15" t="n">
        <v>64420</v>
      </c>
      <c r="G429" s="31"/>
      <c r="H429" s="31"/>
      <c r="I429" s="22"/>
    </row>
    <row r="430" customFormat="false" ht="27" hidden="false" customHeight="true" outlineLevel="0" collapsed="false">
      <c r="A430" s="14"/>
      <c r="D430" s="2" t="s">
        <v>175</v>
      </c>
      <c r="F430" s="15" t="n">
        <v>64421</v>
      </c>
      <c r="G430" s="31"/>
      <c r="H430" s="31"/>
      <c r="I430" s="22"/>
    </row>
    <row r="431" customFormat="false" ht="27" hidden="false" customHeight="true" outlineLevel="0" collapsed="false">
      <c r="A431" s="14"/>
      <c r="D431" s="2" t="s">
        <v>176</v>
      </c>
      <c r="F431" s="15" t="n">
        <v>64422</v>
      </c>
      <c r="G431" s="31"/>
      <c r="H431" s="31"/>
      <c r="I431" s="22"/>
    </row>
    <row r="432" customFormat="false" ht="27" hidden="false" customHeight="true" outlineLevel="0" collapsed="false">
      <c r="A432" s="14"/>
      <c r="D432" s="2" t="s">
        <v>177</v>
      </c>
      <c r="F432" s="15" t="n">
        <v>64423</v>
      </c>
      <c r="G432" s="31"/>
      <c r="H432" s="31"/>
      <c r="I432" s="22"/>
    </row>
    <row r="433" customFormat="false" ht="27" hidden="false" customHeight="true" outlineLevel="0" collapsed="false">
      <c r="A433" s="14"/>
      <c r="D433" s="2" t="s">
        <v>451</v>
      </c>
      <c r="F433" s="15" t="n">
        <v>64424</v>
      </c>
      <c r="G433" s="31"/>
      <c r="H433" s="31"/>
      <c r="I433" s="22"/>
    </row>
    <row r="434" customFormat="false" ht="27" hidden="false" customHeight="true" outlineLevel="0" collapsed="false">
      <c r="A434" s="14"/>
      <c r="B434" s="1" t="s">
        <v>452</v>
      </c>
      <c r="E434" s="3" t="s">
        <v>9</v>
      </c>
      <c r="F434" s="30" t="n">
        <v>648</v>
      </c>
      <c r="G434" s="31"/>
      <c r="H434" s="31"/>
      <c r="I434" s="22"/>
    </row>
    <row r="435" customFormat="false" ht="27" hidden="false" customHeight="true" outlineLevel="0" collapsed="false">
      <c r="A435" s="14"/>
      <c r="B435" s="1" t="s">
        <v>453</v>
      </c>
      <c r="F435" s="30" t="n">
        <v>649</v>
      </c>
      <c r="G435" s="31"/>
      <c r="H435" s="31"/>
      <c r="I435" s="22"/>
    </row>
    <row r="436" customFormat="false" ht="27" hidden="false" customHeight="true" outlineLevel="0" collapsed="false">
      <c r="A436" s="64" t="s">
        <v>454</v>
      </c>
      <c r="B436" s="65"/>
      <c r="C436" s="65"/>
      <c r="D436" s="66"/>
      <c r="E436" s="67"/>
      <c r="F436" s="68" t="n">
        <v>9901</v>
      </c>
      <c r="G436" s="69" t="n">
        <f aca="false">G4-G164-G337-G411-G417</f>
        <v>-6379.39000000003</v>
      </c>
      <c r="H436" s="69" t="n">
        <f aca="false">H4-H164-H337-H411-H417</f>
        <v>-238.452999999998</v>
      </c>
      <c r="I436" s="70"/>
    </row>
    <row r="437" customFormat="false" ht="27" hidden="false" customHeight="true" outlineLevel="0" collapsed="false">
      <c r="A437" s="18"/>
      <c r="F437" s="71"/>
      <c r="G437" s="72"/>
      <c r="H437" s="72"/>
      <c r="I437" s="73"/>
    </row>
    <row r="438" customFormat="false" ht="40.5" hidden="false" customHeight="true" outlineLevel="0" collapsed="false">
      <c r="F438" s="8" t="s">
        <v>1</v>
      </c>
      <c r="G438" s="8" t="s">
        <v>455</v>
      </c>
      <c r="H438" s="8" t="s">
        <v>456</v>
      </c>
      <c r="I438" s="8" t="s">
        <v>4</v>
      </c>
    </row>
    <row r="439" customFormat="false" ht="27" hidden="false" customHeight="true" outlineLevel="0" collapsed="false">
      <c r="A439" s="18" t="s">
        <v>457</v>
      </c>
      <c r="B439" s="18"/>
      <c r="F439" s="74" t="n">
        <v>75</v>
      </c>
      <c r="G439" s="75" t="n">
        <f aca="false">SUM(G440:G442)</f>
        <v>0</v>
      </c>
      <c r="H439" s="75" t="n">
        <f aca="false">SUM(H440:H442)</f>
        <v>0</v>
      </c>
      <c r="I439" s="76"/>
    </row>
    <row r="440" customFormat="false" ht="27" hidden="false" customHeight="true" outlineLevel="0" collapsed="false">
      <c r="A440" s="18"/>
      <c r="B440" s="1" t="s">
        <v>458</v>
      </c>
      <c r="F440" s="30" t="n">
        <v>750</v>
      </c>
      <c r="G440" s="31"/>
      <c r="H440" s="31"/>
      <c r="I440" s="22"/>
    </row>
    <row r="441" customFormat="false" ht="27" hidden="false" customHeight="true" outlineLevel="0" collapsed="false">
      <c r="A441" s="18"/>
      <c r="B441" s="1" t="s">
        <v>459</v>
      </c>
      <c r="F441" s="30" t="n">
        <v>751</v>
      </c>
      <c r="G441" s="31"/>
      <c r="H441" s="31"/>
      <c r="I441" s="22"/>
    </row>
    <row r="442" customFormat="false" ht="27" hidden="false" customHeight="true" outlineLevel="0" collapsed="false">
      <c r="A442" s="18"/>
      <c r="B442" s="1" t="s">
        <v>460</v>
      </c>
      <c r="E442" s="3" t="s">
        <v>461</v>
      </c>
      <c r="F442" s="30" t="s">
        <v>462</v>
      </c>
      <c r="G442" s="31"/>
      <c r="H442" s="31"/>
      <c r="I442" s="22"/>
    </row>
    <row r="443" customFormat="false" ht="27" hidden="false" customHeight="true" outlineLevel="0" collapsed="false">
      <c r="A443" s="18" t="s">
        <v>463</v>
      </c>
      <c r="B443" s="18"/>
      <c r="F443" s="30" t="n">
        <v>65</v>
      </c>
      <c r="G443" s="24" t="n">
        <f aca="false">G444+G446</f>
        <v>3595.08</v>
      </c>
      <c r="H443" s="24" t="n">
        <f aca="false">H444+H446</f>
        <v>0</v>
      </c>
      <c r="I443" s="41" t="s">
        <v>184</v>
      </c>
      <c r="J443" s="42" t="s">
        <v>185</v>
      </c>
    </row>
    <row r="444" customFormat="false" ht="27" hidden="false" customHeight="true" outlineLevel="0" collapsed="false">
      <c r="A444" s="18"/>
      <c r="B444" s="1" t="s">
        <v>464</v>
      </c>
      <c r="F444" s="30" t="n">
        <v>650</v>
      </c>
      <c r="G444" s="31"/>
      <c r="H444" s="31"/>
      <c r="I444" s="22"/>
    </row>
    <row r="445" customFormat="false" ht="27" hidden="false" customHeight="true" outlineLevel="0" collapsed="false">
      <c r="A445" s="18"/>
      <c r="B445" s="1" t="s">
        <v>465</v>
      </c>
      <c r="F445" s="15"/>
      <c r="G445" s="31"/>
      <c r="H445" s="31"/>
      <c r="I445" s="22"/>
    </row>
    <row r="446" customFormat="false" ht="27" hidden="false" customHeight="true" outlineLevel="0" collapsed="false">
      <c r="A446" s="18"/>
      <c r="B446" s="1" t="s">
        <v>466</v>
      </c>
      <c r="F446" s="30" t="s">
        <v>467</v>
      </c>
      <c r="G446" s="31" t="n">
        <v>3595.08</v>
      </c>
      <c r="H446" s="31"/>
      <c r="I446" s="22"/>
    </row>
    <row r="447" customFormat="false" ht="27" hidden="false" customHeight="true" outlineLevel="0" collapsed="false">
      <c r="A447" s="64" t="s">
        <v>468</v>
      </c>
      <c r="B447" s="64"/>
      <c r="C447" s="64"/>
      <c r="D447" s="77"/>
      <c r="E447" s="78"/>
      <c r="F447" s="68" t="n">
        <v>9902</v>
      </c>
      <c r="G447" s="69" t="n">
        <f aca="false">G436+G439-G443</f>
        <v>-9974.47000000003</v>
      </c>
      <c r="H447" s="69" t="n">
        <f aca="false">H436+H439-H443</f>
        <v>-238.452999999998</v>
      </c>
      <c r="I447" s="79"/>
    </row>
    <row r="448" customFormat="false" ht="27" hidden="false" customHeight="true" outlineLevel="0" collapsed="false">
      <c r="A448" s="18" t="s">
        <v>469</v>
      </c>
      <c r="B448" s="18"/>
      <c r="F448" s="30" t="n">
        <v>76</v>
      </c>
      <c r="G448" s="24" t="n">
        <f aca="false">SUM(G450:G454)</f>
        <v>0</v>
      </c>
      <c r="H448" s="24" t="n">
        <f aca="false">SUM(H450:H454)</f>
        <v>0</v>
      </c>
      <c r="I448" s="22"/>
    </row>
    <row r="449" customFormat="false" ht="27" hidden="false" customHeight="true" outlineLevel="0" collapsed="false">
      <c r="A449" s="18"/>
      <c r="B449" s="1" t="s">
        <v>470</v>
      </c>
      <c r="F449" s="15"/>
      <c r="G449" s="31"/>
      <c r="H449" s="31"/>
      <c r="I449" s="22"/>
    </row>
    <row r="450" customFormat="false" ht="27" hidden="false" customHeight="true" outlineLevel="0" collapsed="false">
      <c r="A450" s="18"/>
      <c r="B450" s="1" t="s">
        <v>471</v>
      </c>
      <c r="F450" s="30" t="n">
        <v>760</v>
      </c>
      <c r="G450" s="31"/>
      <c r="H450" s="31"/>
      <c r="I450" s="22"/>
    </row>
    <row r="451" customFormat="false" ht="27" hidden="false" customHeight="true" outlineLevel="0" collapsed="false">
      <c r="A451" s="18"/>
      <c r="B451" s="1" t="s">
        <v>472</v>
      </c>
      <c r="F451" s="30" t="n">
        <v>761</v>
      </c>
      <c r="G451" s="31"/>
      <c r="H451" s="31"/>
      <c r="I451" s="22"/>
    </row>
    <row r="452" customFormat="false" ht="27" hidden="false" customHeight="true" outlineLevel="0" collapsed="false">
      <c r="A452" s="18"/>
      <c r="B452" s="1" t="s">
        <v>473</v>
      </c>
      <c r="F452" s="30" t="n">
        <v>762</v>
      </c>
      <c r="G452" s="31"/>
      <c r="H452" s="31"/>
      <c r="I452" s="22"/>
    </row>
    <row r="453" customFormat="false" ht="27" hidden="false" customHeight="true" outlineLevel="0" collapsed="false">
      <c r="A453" s="18"/>
      <c r="B453" s="1" t="s">
        <v>474</v>
      </c>
      <c r="F453" s="30" t="n">
        <v>763</v>
      </c>
      <c r="G453" s="31"/>
      <c r="H453" s="31"/>
      <c r="I453" s="22"/>
    </row>
    <row r="454" customFormat="false" ht="27" hidden="false" customHeight="true" outlineLevel="0" collapsed="false">
      <c r="A454" s="18"/>
      <c r="B454" s="1" t="s">
        <v>475</v>
      </c>
      <c r="E454" s="3" t="s">
        <v>461</v>
      </c>
      <c r="F454" s="30" t="s">
        <v>476</v>
      </c>
      <c r="G454" s="31"/>
      <c r="H454" s="31"/>
      <c r="I454" s="22"/>
    </row>
    <row r="455" customFormat="false" ht="27" hidden="false" customHeight="true" outlineLevel="0" collapsed="false">
      <c r="A455" s="18" t="s">
        <v>477</v>
      </c>
      <c r="B455" s="18"/>
      <c r="F455" s="30" t="n">
        <v>66</v>
      </c>
      <c r="G455" s="24" t="n">
        <f aca="false">SUM(G457:G462)</f>
        <v>0</v>
      </c>
      <c r="H455" s="24" t="n">
        <f aca="false">SUM(H457:H462)</f>
        <v>0</v>
      </c>
      <c r="I455" s="41" t="s">
        <v>184</v>
      </c>
      <c r="J455" s="42" t="s">
        <v>185</v>
      </c>
    </row>
    <row r="456" customFormat="false" ht="27" hidden="false" customHeight="true" outlineLevel="0" collapsed="false">
      <c r="A456" s="18"/>
      <c r="B456" s="1" t="s">
        <v>478</v>
      </c>
      <c r="F456" s="15"/>
      <c r="G456" s="31"/>
      <c r="H456" s="31"/>
      <c r="I456" s="22"/>
    </row>
    <row r="457" customFormat="false" ht="27" hidden="false" customHeight="true" outlineLevel="0" collapsed="false">
      <c r="A457" s="18"/>
      <c r="B457" s="1" t="s">
        <v>479</v>
      </c>
      <c r="F457" s="30" t="n">
        <v>660</v>
      </c>
      <c r="G457" s="31"/>
      <c r="H457" s="31"/>
      <c r="I457" s="22"/>
    </row>
    <row r="458" customFormat="false" ht="27" hidden="false" customHeight="true" outlineLevel="0" collapsed="false">
      <c r="A458" s="18"/>
      <c r="B458" s="1" t="s">
        <v>480</v>
      </c>
      <c r="F458" s="30" t="n">
        <v>661</v>
      </c>
      <c r="G458" s="31"/>
      <c r="H458" s="31"/>
      <c r="I458" s="22"/>
    </row>
    <row r="459" customFormat="false" ht="27" hidden="false" customHeight="true" outlineLevel="0" collapsed="false">
      <c r="A459" s="18"/>
      <c r="B459" s="1" t="s">
        <v>481</v>
      </c>
      <c r="F459" s="30" t="n">
        <v>662</v>
      </c>
      <c r="G459" s="31"/>
      <c r="H459" s="31"/>
      <c r="I459" s="22"/>
    </row>
    <row r="460" customFormat="false" ht="27" hidden="false" customHeight="true" outlineLevel="0" collapsed="false">
      <c r="A460" s="18"/>
      <c r="B460" s="1" t="s">
        <v>482</v>
      </c>
      <c r="F460" s="30" t="n">
        <v>663</v>
      </c>
      <c r="G460" s="31"/>
      <c r="H460" s="31"/>
      <c r="I460" s="22"/>
    </row>
    <row r="461" customFormat="false" ht="27" hidden="false" customHeight="true" outlineLevel="0" collapsed="false">
      <c r="A461" s="18"/>
      <c r="B461" s="1" t="s">
        <v>483</v>
      </c>
      <c r="E461" s="3" t="s">
        <v>461</v>
      </c>
      <c r="F461" s="30" t="s">
        <v>484</v>
      </c>
      <c r="G461" s="31"/>
      <c r="H461" s="31"/>
      <c r="I461" s="22"/>
    </row>
    <row r="462" customFormat="false" ht="27" hidden="false" customHeight="true" outlineLevel="0" collapsed="false">
      <c r="A462" s="18"/>
      <c r="B462" s="1" t="s">
        <v>485</v>
      </c>
      <c r="F462" s="30" t="n">
        <v>669</v>
      </c>
      <c r="G462" s="31"/>
      <c r="H462" s="31"/>
      <c r="I462" s="22"/>
    </row>
    <row r="463" customFormat="false" ht="27" hidden="false" customHeight="true" outlineLevel="0" collapsed="false">
      <c r="A463" s="64" t="s">
        <v>486</v>
      </c>
      <c r="B463" s="64"/>
      <c r="C463" s="64"/>
      <c r="D463" s="77"/>
      <c r="E463" s="78"/>
      <c r="F463" s="68" t="n">
        <v>9904</v>
      </c>
      <c r="G463" s="69" t="n">
        <f aca="false">G447+G448-G455</f>
        <v>-9974.47000000003</v>
      </c>
      <c r="H463" s="69" t="n">
        <f aca="false">H447+H448-H455</f>
        <v>-238.452999999998</v>
      </c>
      <c r="I463" s="79"/>
    </row>
    <row r="464" customFormat="false" ht="27" hidden="false" customHeight="true" outlineLevel="0" collapsed="false">
      <c r="A464" s="80" t="s">
        <v>487</v>
      </c>
      <c r="B464" s="81"/>
      <c r="C464" s="81"/>
      <c r="D464" s="82"/>
      <c r="E464" s="83"/>
      <c r="F464" s="84" t="n">
        <v>67</v>
      </c>
      <c r="G464" s="85" t="n">
        <f aca="false">SUM(G465:G466)</f>
        <v>0</v>
      </c>
      <c r="H464" s="85" t="n">
        <f aca="false">SUM(H465:H466)</f>
        <v>0</v>
      </c>
      <c r="I464" s="86"/>
    </row>
    <row r="465" customFormat="false" ht="27" hidden="false" customHeight="true" outlineLevel="0" collapsed="false">
      <c r="A465" s="18"/>
      <c r="B465" s="1" t="s">
        <v>488</v>
      </c>
      <c r="F465" s="30" t="n">
        <v>670</v>
      </c>
      <c r="G465" s="31"/>
      <c r="H465" s="31"/>
      <c r="I465" s="22"/>
    </row>
    <row r="466" customFormat="false" ht="27" hidden="false" customHeight="true" outlineLevel="0" collapsed="false">
      <c r="A466" s="18"/>
      <c r="B466" s="1" t="s">
        <v>489</v>
      </c>
      <c r="F466" s="87" t="n">
        <v>671</v>
      </c>
      <c r="G466" s="88"/>
      <c r="H466" s="88"/>
      <c r="I466" s="73"/>
    </row>
    <row r="467" customFormat="false" ht="27" hidden="false" customHeight="true" outlineLevel="0" collapsed="false">
      <c r="A467" s="18" t="s">
        <v>490</v>
      </c>
      <c r="F467" s="74" t="n">
        <v>79</v>
      </c>
      <c r="G467" s="75" t="n">
        <f aca="false">SUM(G468:G471)</f>
        <v>0</v>
      </c>
      <c r="H467" s="75" t="n">
        <f aca="false">SUM(H468:H471)</f>
        <v>0</v>
      </c>
      <c r="I467" s="76"/>
    </row>
    <row r="468" customFormat="false" ht="27" hidden="false" customHeight="true" outlineLevel="0" collapsed="false">
      <c r="A468" s="18"/>
      <c r="B468" s="1" t="s">
        <v>491</v>
      </c>
      <c r="F468" s="30" t="n">
        <v>790</v>
      </c>
      <c r="G468" s="31"/>
      <c r="H468" s="31"/>
      <c r="I468" s="22"/>
    </row>
    <row r="469" customFormat="false" ht="27" hidden="false" customHeight="true" outlineLevel="0" collapsed="false">
      <c r="A469" s="18"/>
      <c r="B469" s="1" t="s">
        <v>492</v>
      </c>
      <c r="F469" s="30" t="n">
        <v>791</v>
      </c>
      <c r="G469" s="31"/>
      <c r="H469" s="31"/>
      <c r="I469" s="22"/>
    </row>
    <row r="470" customFormat="false" ht="27" hidden="false" customHeight="true" outlineLevel="0" collapsed="false">
      <c r="A470" s="18"/>
      <c r="B470" s="1" t="s">
        <v>493</v>
      </c>
      <c r="F470" s="30" t="n">
        <v>792</v>
      </c>
      <c r="G470" s="31"/>
      <c r="H470" s="31"/>
      <c r="I470" s="22"/>
    </row>
    <row r="471" customFormat="false" ht="27" hidden="false" customHeight="true" outlineLevel="0" collapsed="false">
      <c r="A471" s="18"/>
      <c r="B471" s="1" t="s">
        <v>494</v>
      </c>
      <c r="F471" s="30" t="n">
        <v>793</v>
      </c>
      <c r="G471" s="31"/>
      <c r="H471" s="31"/>
      <c r="I471" s="22"/>
    </row>
    <row r="472" customFormat="false" ht="27" hidden="false" customHeight="true" outlineLevel="0" collapsed="false">
      <c r="A472" s="18" t="s">
        <v>490</v>
      </c>
      <c r="F472" s="30" t="n">
        <v>69</v>
      </c>
      <c r="G472" s="24" t="n">
        <f aca="false">SUM(G473:G475)</f>
        <v>238.45</v>
      </c>
      <c r="H472" s="24" t="n">
        <f aca="false">SUM(H473:H475)</f>
        <v>0</v>
      </c>
      <c r="I472" s="22"/>
    </row>
    <row r="473" customFormat="false" ht="27" hidden="false" customHeight="true" outlineLevel="0" collapsed="false">
      <c r="A473" s="18"/>
      <c r="B473" s="1" t="s">
        <v>495</v>
      </c>
      <c r="F473" s="30" t="n">
        <v>690</v>
      </c>
      <c r="G473" s="31" t="n">
        <v>238.45</v>
      </c>
      <c r="H473" s="31"/>
      <c r="I473" s="22"/>
    </row>
    <row r="474" customFormat="false" ht="27" hidden="false" customHeight="true" outlineLevel="0" collapsed="false">
      <c r="A474" s="14"/>
      <c r="B474" s="14" t="s">
        <v>496</v>
      </c>
      <c r="F474" s="30" t="n">
        <v>691</v>
      </c>
      <c r="G474" s="31"/>
      <c r="H474" s="31"/>
      <c r="I474" s="22"/>
    </row>
    <row r="475" customFormat="false" ht="27" hidden="false" customHeight="true" outlineLevel="0" collapsed="false">
      <c r="A475" s="14"/>
      <c r="B475" s="14" t="s">
        <v>497</v>
      </c>
      <c r="F475" s="30" t="n">
        <v>693</v>
      </c>
      <c r="G475" s="31"/>
      <c r="H475" s="31"/>
      <c r="I475" s="22"/>
    </row>
    <row r="476" customFormat="false" ht="27" hidden="false" customHeight="true" outlineLevel="0" collapsed="false">
      <c r="A476" s="10" t="s">
        <v>498</v>
      </c>
      <c r="B476" s="18"/>
      <c r="F476" s="71"/>
      <c r="G476" s="88"/>
      <c r="H476" s="88"/>
      <c r="I476" s="73"/>
    </row>
    <row r="477" customFormat="false" ht="27" hidden="false" customHeight="true" outlineLevel="0" collapsed="false">
      <c r="A477" s="18"/>
      <c r="B477" s="18"/>
      <c r="F477" s="89"/>
      <c r="G477" s="90"/>
      <c r="H477" s="91"/>
    </row>
    <row r="478" customFormat="false" ht="27" hidden="false" customHeight="true" outlineLevel="0" collapsed="false">
      <c r="A478" s="18"/>
      <c r="B478" s="18"/>
      <c r="F478" s="89"/>
      <c r="G478" s="90"/>
      <c r="H478" s="91"/>
    </row>
    <row r="479" customFormat="false" ht="27" hidden="false" customHeight="true" outlineLevel="0" collapsed="false">
      <c r="A479" s="18"/>
      <c r="B479" s="18"/>
      <c r="F479" s="89"/>
      <c r="G479" s="90"/>
      <c r="H479" s="91"/>
    </row>
    <row r="480" customFormat="false" ht="36.75" hidden="false" customHeight="true" outlineLevel="0" collapsed="false">
      <c r="A480" s="92" t="s">
        <v>499</v>
      </c>
      <c r="B480" s="92"/>
      <c r="C480" s="92"/>
      <c r="D480" s="92"/>
      <c r="E480" s="92"/>
      <c r="F480" s="92"/>
      <c r="G480" s="92"/>
      <c r="H480" s="92"/>
      <c r="I480" s="92"/>
    </row>
    <row r="481" customFormat="false" ht="16.5" hidden="false" customHeight="false" outlineLevel="0" collapsed="false">
      <c r="A481" s="18"/>
      <c r="B481" s="18"/>
      <c r="F481" s="89"/>
      <c r="G481" s="90"/>
      <c r="H481" s="91"/>
    </row>
    <row r="482" customFormat="false" ht="21" hidden="false" customHeight="true" outlineLevel="0" collapsed="false">
      <c r="A482" s="93" t="s">
        <v>455</v>
      </c>
      <c r="B482" s="93"/>
      <c r="C482" s="93"/>
      <c r="D482" s="93"/>
      <c r="E482" s="93"/>
      <c r="F482" s="93"/>
      <c r="G482" s="93"/>
      <c r="H482" s="93"/>
      <c r="I482" s="93"/>
    </row>
    <row r="483" customFormat="false" ht="75" hidden="false" customHeight="true" outlineLevel="0" collapsed="false">
      <c r="A483" s="94" t="s">
        <v>500</v>
      </c>
      <c r="B483" s="94"/>
      <c r="C483" s="94"/>
      <c r="D483" s="95" t="s">
        <v>362</v>
      </c>
      <c r="E483" s="96" t="s">
        <v>501</v>
      </c>
      <c r="F483" s="96"/>
      <c r="G483" s="94" t="s">
        <v>502</v>
      </c>
      <c r="H483" s="97" t="s">
        <v>503</v>
      </c>
      <c r="I483" s="94" t="s">
        <v>504</v>
      </c>
    </row>
    <row r="484" s="5" customFormat="true" ht="49.5" hidden="false" customHeight="true" outlineLevel="0" collapsed="false">
      <c r="A484" s="98" t="s">
        <v>505</v>
      </c>
      <c r="B484" s="98"/>
      <c r="C484" s="98"/>
      <c r="D484" s="99" t="n">
        <f aca="false">G338</f>
        <v>57065.97</v>
      </c>
      <c r="E484" s="99" t="n">
        <f aca="false">G398</f>
        <v>21570.63</v>
      </c>
      <c r="F484" s="99"/>
      <c r="G484" s="100" t="n">
        <f aca="false">G399</f>
        <v>0</v>
      </c>
      <c r="H484" s="100" t="n">
        <f aca="false">G400</f>
        <v>11051.2</v>
      </c>
      <c r="I484" s="101" t="n">
        <f aca="false">G408</f>
        <v>0</v>
      </c>
    </row>
    <row r="485" s="5" customFormat="true" ht="36.75" hidden="false" customHeight="true" outlineLevel="0" collapsed="false">
      <c r="A485" s="102" t="s">
        <v>337</v>
      </c>
      <c r="B485" s="102"/>
      <c r="C485" s="102"/>
      <c r="D485" s="103" t="n">
        <f aca="false">G339+G341+G346+G349+G351+G361+G366+G367</f>
        <v>57065.97</v>
      </c>
      <c r="E485" s="103" t="n">
        <f aca="false">IF(D484,D485*E484/D484,0)</f>
        <v>21570.63</v>
      </c>
      <c r="F485" s="103"/>
      <c r="G485" s="104" t="n">
        <f aca="false">IF(D484,(D485*G484)/D484,0)</f>
        <v>0</v>
      </c>
      <c r="H485" s="104" t="n">
        <f aca="false">IF(D484,(D485*H484)/D484,0)</f>
        <v>11051.2</v>
      </c>
      <c r="I485" s="105" t="n">
        <f aca="false">IF(D484,(D485*I484)/D484,0)</f>
        <v>0</v>
      </c>
      <c r="J485" s="106"/>
    </row>
    <row r="486" customFormat="false" ht="30" hidden="false" customHeight="true" outlineLevel="0" collapsed="false">
      <c r="A486" s="102" t="s">
        <v>355</v>
      </c>
      <c r="B486" s="102"/>
      <c r="C486" s="102"/>
      <c r="D486" s="103" t="n">
        <f aca="false">G347+G353</f>
        <v>0</v>
      </c>
      <c r="E486" s="103" t="n">
        <f aca="false">IF(D484,(D486*E484)/D484,0)</f>
        <v>0</v>
      </c>
      <c r="F486" s="103"/>
      <c r="G486" s="104" t="n">
        <f aca="false">IF(D484,(D486*G484)/D484,0)</f>
        <v>0</v>
      </c>
      <c r="H486" s="104" t="n">
        <f aca="false">IF(D484,(D486*H484)/D484,0)</f>
        <v>0</v>
      </c>
      <c r="I486" s="105" t="n">
        <f aca="false">IF(D484,(D486*I484)/D484,0)</f>
        <v>0</v>
      </c>
    </row>
    <row r="487" customFormat="false" ht="30" hidden="false" customHeight="true" outlineLevel="0" collapsed="false">
      <c r="A487" s="102" t="s">
        <v>344</v>
      </c>
      <c r="B487" s="102"/>
      <c r="C487" s="102"/>
      <c r="D487" s="103" t="n">
        <f aca="false">G352+G354+G355+G360+G363+G364+G365</f>
        <v>0</v>
      </c>
      <c r="E487" s="103" t="n">
        <f aca="false">IF(D484,(D487*E484)/D484,0)</f>
        <v>0</v>
      </c>
      <c r="F487" s="103"/>
      <c r="G487" s="104" t="n">
        <f aca="false">IF(D484,(D487*G484)/D484,0)</f>
        <v>0</v>
      </c>
      <c r="H487" s="104" t="n">
        <f aca="false">IF(D484,(D487*H484)/D484,0)</f>
        <v>0</v>
      </c>
      <c r="I487" s="105" t="n">
        <f aca="false">IF(D484,(D487*I484)/D484,0)</f>
        <v>0</v>
      </c>
    </row>
    <row r="488" customFormat="false" ht="30" hidden="false" customHeight="true" outlineLevel="0" collapsed="false">
      <c r="A488" s="107" t="s">
        <v>333</v>
      </c>
      <c r="B488" s="107"/>
      <c r="C488" s="107"/>
      <c r="D488" s="103" t="s">
        <v>506</v>
      </c>
      <c r="E488" s="103"/>
      <c r="F488" s="103"/>
      <c r="G488" s="103"/>
      <c r="H488" s="103"/>
      <c r="I488" s="103"/>
    </row>
    <row r="489" customFormat="false" ht="30" hidden="false" customHeight="true" outlineLevel="0" collapsed="false">
      <c r="A489" s="102" t="s">
        <v>340</v>
      </c>
      <c r="B489" s="102"/>
      <c r="C489" s="102"/>
      <c r="D489" s="103" t="n">
        <f aca="false">G342+G369</f>
        <v>0</v>
      </c>
      <c r="E489" s="103" t="n">
        <f aca="false">IF(D484,(D489*E484)/D484,0)</f>
        <v>0</v>
      </c>
      <c r="F489" s="103"/>
      <c r="G489" s="104" t="n">
        <f aca="false">IF(D484,(D489*G484)/D484,0)</f>
        <v>0</v>
      </c>
      <c r="H489" s="104" t="n">
        <f aca="false">IF(D484,(D489*H484)/D484,0)</f>
        <v>0</v>
      </c>
      <c r="I489" s="105" t="n">
        <f aca="false">IF(D484,(D489*I484)/D484,0)</f>
        <v>0</v>
      </c>
    </row>
    <row r="490" customFormat="false" ht="30" hidden="false" customHeight="true" outlineLevel="0" collapsed="false">
      <c r="A490" s="102" t="s">
        <v>352</v>
      </c>
      <c r="B490" s="102"/>
      <c r="C490" s="102"/>
      <c r="D490" s="103" t="n">
        <f aca="false">G348+G362+G395</f>
        <v>0</v>
      </c>
      <c r="E490" s="103" t="n">
        <f aca="false">IF(D484,(D490*E484)/D484,0)</f>
        <v>0</v>
      </c>
      <c r="F490" s="103"/>
      <c r="G490" s="104" t="n">
        <f aca="false">IF(D484,(D490*G484)/D484,0)</f>
        <v>0</v>
      </c>
      <c r="H490" s="104" t="n">
        <f aca="false">IF(D484,(D490*H484)/D484,0)</f>
        <v>0</v>
      </c>
      <c r="I490" s="105" t="n">
        <f aca="false">IF(D484,(D490*I484)/D484,0)</f>
        <v>0</v>
      </c>
    </row>
    <row r="491" customFormat="false" ht="30" hidden="false" customHeight="true" outlineLevel="0" collapsed="false">
      <c r="A491" s="108" t="s">
        <v>381</v>
      </c>
      <c r="B491" s="108"/>
      <c r="C491" s="108"/>
      <c r="D491" s="109" t="n">
        <f aca="false">G357+G358+G359+G397</f>
        <v>0</v>
      </c>
      <c r="E491" s="109" t="n">
        <f aca="false">IF(D484,(D491*E484)/D484,0)</f>
        <v>0</v>
      </c>
      <c r="F491" s="109"/>
      <c r="G491" s="110" t="n">
        <f aca="false">IF(D484,(D491*G484)/D484,0)</f>
        <v>0</v>
      </c>
      <c r="H491" s="110" t="n">
        <f aca="false">IF(D484,(D491*H484)/D484,0)</f>
        <v>0</v>
      </c>
      <c r="I491" s="111" t="n">
        <f aca="false">IF(D484,(D491*I484)/D484,0)</f>
        <v>0</v>
      </c>
    </row>
    <row r="492" customFormat="false" ht="21" hidden="false" customHeight="true" outlineLevel="0" collapsed="false">
      <c r="A492" s="93" t="s">
        <v>456</v>
      </c>
      <c r="B492" s="93"/>
      <c r="C492" s="93"/>
      <c r="D492" s="93"/>
      <c r="E492" s="93"/>
      <c r="F492" s="93"/>
      <c r="G492" s="93"/>
      <c r="H492" s="93"/>
      <c r="I492" s="93"/>
    </row>
    <row r="493" customFormat="false" ht="75" hidden="false" customHeight="true" outlineLevel="0" collapsed="false">
      <c r="A493" s="94" t="s">
        <v>500</v>
      </c>
      <c r="B493" s="94"/>
      <c r="C493" s="94"/>
      <c r="D493" s="95" t="s">
        <v>362</v>
      </c>
      <c r="E493" s="96" t="s">
        <v>501</v>
      </c>
      <c r="F493" s="96"/>
      <c r="G493" s="94" t="s">
        <v>502</v>
      </c>
      <c r="H493" s="97" t="s">
        <v>503</v>
      </c>
      <c r="I493" s="94" t="s">
        <v>504</v>
      </c>
    </row>
    <row r="494" customFormat="false" ht="49.5" hidden="false" customHeight="true" outlineLevel="0" collapsed="false">
      <c r="A494" s="98" t="s">
        <v>505</v>
      </c>
      <c r="B494" s="98"/>
      <c r="C494" s="98"/>
      <c r="D494" s="99" t="n">
        <f aca="false">H338</f>
        <v>39566.74</v>
      </c>
      <c r="E494" s="99" t="n">
        <f aca="false">H398</f>
        <v>15857.92</v>
      </c>
      <c r="F494" s="99"/>
      <c r="G494" s="100" t="n">
        <f aca="false">H399</f>
        <v>0</v>
      </c>
      <c r="H494" s="100" t="n">
        <f aca="false">H400</f>
        <v>3976.67</v>
      </c>
      <c r="I494" s="101" t="n">
        <f aca="false">H408</f>
        <v>0</v>
      </c>
    </row>
    <row r="495" customFormat="false" ht="27" hidden="false" customHeight="true" outlineLevel="0" collapsed="false">
      <c r="A495" s="102" t="s">
        <v>337</v>
      </c>
      <c r="B495" s="102"/>
      <c r="C495" s="102"/>
      <c r="D495" s="103" t="n">
        <f aca="false">H339+H341+H346+H349+H351+H361+H366+H367</f>
        <v>39566.74</v>
      </c>
      <c r="E495" s="103" t="n">
        <f aca="false">IF(D494,(D495*E494)/D494,0)</f>
        <v>15857.92</v>
      </c>
      <c r="F495" s="103"/>
      <c r="G495" s="104" t="n">
        <f aca="false">IF(D494,(D495*G494)/D494,0)</f>
        <v>0</v>
      </c>
      <c r="H495" s="104" t="n">
        <f aca="false">IF(D494,(D495*H494)/D494,0)</f>
        <v>3976.67</v>
      </c>
      <c r="I495" s="105" t="n">
        <f aca="false">IF(D494,(D495*I494)/D494,0)</f>
        <v>0</v>
      </c>
    </row>
    <row r="496" customFormat="false" ht="24.75" hidden="false" customHeight="true" outlineLevel="0" collapsed="false">
      <c r="A496" s="102" t="s">
        <v>355</v>
      </c>
      <c r="B496" s="102"/>
      <c r="C496" s="102"/>
      <c r="D496" s="103" t="n">
        <f aca="false">H347+H353</f>
        <v>0</v>
      </c>
      <c r="E496" s="103" t="n">
        <f aca="false">IF(D494,(D496*E494)/D494,0)</f>
        <v>0</v>
      </c>
      <c r="F496" s="103"/>
      <c r="G496" s="104" t="n">
        <f aca="false">IF(D494,(D496*G494)/D494,0)</f>
        <v>0</v>
      </c>
      <c r="H496" s="104" t="n">
        <f aca="false">IF(D494,(D496*H494)/D494,0)</f>
        <v>0</v>
      </c>
      <c r="I496" s="105" t="n">
        <f aca="false">IF(D494,(D496*I494)/D494,0)</f>
        <v>0</v>
      </c>
    </row>
    <row r="497" customFormat="false" ht="27" hidden="false" customHeight="true" outlineLevel="0" collapsed="false">
      <c r="A497" s="102" t="s">
        <v>344</v>
      </c>
      <c r="B497" s="102"/>
      <c r="C497" s="102"/>
      <c r="D497" s="103" t="n">
        <f aca="false">H352+H354+H355+H360+H363+H364+H365</f>
        <v>0</v>
      </c>
      <c r="E497" s="103" t="n">
        <f aca="false">IF(D494,(D497*E494)/D494,0)</f>
        <v>0</v>
      </c>
      <c r="F497" s="103"/>
      <c r="G497" s="104" t="n">
        <f aca="false">IF(D494,(D497*G494)/D494,0)</f>
        <v>0</v>
      </c>
      <c r="H497" s="104" t="n">
        <f aca="false">IF(D494,(D497*H494)/D494,0)</f>
        <v>0</v>
      </c>
      <c r="I497" s="105" t="n">
        <f aca="false">IF(D494,(D497*I494)/D494,0)</f>
        <v>0</v>
      </c>
    </row>
    <row r="498" customFormat="false" ht="27" hidden="false" customHeight="true" outlineLevel="0" collapsed="false">
      <c r="A498" s="107" t="s">
        <v>333</v>
      </c>
      <c r="B498" s="107"/>
      <c r="C498" s="107"/>
      <c r="D498" s="103" t="s">
        <v>506</v>
      </c>
      <c r="E498" s="103"/>
      <c r="F498" s="103"/>
      <c r="G498" s="103"/>
      <c r="H498" s="103"/>
      <c r="I498" s="103"/>
    </row>
    <row r="499" customFormat="false" ht="27" hidden="false" customHeight="true" outlineLevel="0" collapsed="false">
      <c r="A499" s="102" t="s">
        <v>340</v>
      </c>
      <c r="B499" s="102"/>
      <c r="C499" s="102"/>
      <c r="D499" s="103" t="n">
        <f aca="false">H342+H369</f>
        <v>0</v>
      </c>
      <c r="E499" s="103" t="n">
        <f aca="false">IF(D494,(D499*E494)/D494,0)</f>
        <v>0</v>
      </c>
      <c r="F499" s="103"/>
      <c r="G499" s="104" t="n">
        <f aca="false">IF(D494,(D499*G494)/D494,0)</f>
        <v>0</v>
      </c>
      <c r="H499" s="104" t="n">
        <f aca="false">IF(D494,(D499*H494)/D494,0)</f>
        <v>0</v>
      </c>
      <c r="I499" s="105" t="n">
        <f aca="false">IF(D494,(D499*I494)/D494,0)</f>
        <v>0</v>
      </c>
    </row>
    <row r="500" customFormat="false" ht="27" hidden="false" customHeight="true" outlineLevel="0" collapsed="false">
      <c r="A500" s="102" t="s">
        <v>352</v>
      </c>
      <c r="B500" s="102"/>
      <c r="C500" s="102"/>
      <c r="D500" s="103" t="n">
        <f aca="false">H348+H362+H395</f>
        <v>0</v>
      </c>
      <c r="E500" s="103" t="n">
        <f aca="false">IF(D494,(D500*E494)/D494,0)</f>
        <v>0</v>
      </c>
      <c r="F500" s="103"/>
      <c r="G500" s="104" t="n">
        <f aca="false">IF(D494,(D500*G494)/D494,0)</f>
        <v>0</v>
      </c>
      <c r="H500" s="104" t="n">
        <f aca="false">IF(D494,(D500*H494)/D494,0)</f>
        <v>0</v>
      </c>
      <c r="I500" s="105" t="n">
        <f aca="false">IF(D494,(D500*I494)/D494,0)</f>
        <v>0</v>
      </c>
    </row>
    <row r="501" customFormat="false" ht="27" hidden="false" customHeight="true" outlineLevel="0" collapsed="false">
      <c r="A501" s="108" t="s">
        <v>381</v>
      </c>
      <c r="B501" s="108"/>
      <c r="C501" s="108"/>
      <c r="D501" s="109" t="n">
        <f aca="false">H357+H358+H359+H397</f>
        <v>0</v>
      </c>
      <c r="E501" s="109" t="n">
        <f aca="false">IF(D494,(D501*E494)/D494,0)</f>
        <v>0</v>
      </c>
      <c r="F501" s="109"/>
      <c r="G501" s="110" t="n">
        <f aca="false">IF(D494,(D501*G494)/D494,0)</f>
        <v>0</v>
      </c>
      <c r="H501" s="110" t="n">
        <f aca="false">IF(D494,(D500*H494)/D494,0)</f>
        <v>0</v>
      </c>
      <c r="I501" s="111" t="n">
        <f aca="false">IF(D494,(D501*I494)/D494,0)</f>
        <v>0</v>
      </c>
    </row>
    <row r="502" customFormat="false" ht="15" hidden="false" customHeight="true" outlineLevel="0" collapsed="false"/>
    <row r="503" customFormat="false" ht="27" hidden="false" customHeight="true" outlineLevel="0" collapsed="false">
      <c r="A503" s="18"/>
      <c r="B503" s="18"/>
      <c r="D503" s="112" t="s">
        <v>507</v>
      </c>
      <c r="E503" s="112"/>
      <c r="F503" s="112"/>
      <c r="G503" s="112"/>
      <c r="H503" s="112"/>
    </row>
    <row r="504" customFormat="false" ht="27" hidden="false" customHeight="true" outlineLevel="0" collapsed="false">
      <c r="A504" s="18"/>
      <c r="B504" s="18"/>
      <c r="D504" s="113"/>
      <c r="E504" s="114"/>
      <c r="F504" s="89"/>
      <c r="G504" s="9" t="s">
        <v>2</v>
      </c>
      <c r="H504" s="9" t="s">
        <v>3</v>
      </c>
    </row>
    <row r="505" customFormat="false" ht="27" hidden="false" customHeight="true" outlineLevel="0" collapsed="false">
      <c r="A505" s="18"/>
      <c r="B505" s="18"/>
      <c r="D505" s="115" t="s">
        <v>508</v>
      </c>
      <c r="E505" s="116"/>
      <c r="F505" s="117"/>
      <c r="G505" s="118" t="n">
        <f aca="false">G175+G184+G202+G210</f>
        <v>9372.84</v>
      </c>
      <c r="H505" s="119" t="n">
        <f aca="false">H175+H184+H202+H210</f>
        <v>9264.77</v>
      </c>
    </row>
    <row r="506" customFormat="false" ht="27" hidden="false" customHeight="true" outlineLevel="0" collapsed="false">
      <c r="A506" s="18"/>
      <c r="B506" s="18"/>
      <c r="D506" s="115" t="s">
        <v>509</v>
      </c>
      <c r="E506" s="116"/>
      <c r="F506" s="117"/>
      <c r="G506" s="118" t="n">
        <f aca="false">G213+G220+G227+G228+G230+G229+G231+G234+G235+G236+G245+G247+G248+G249+G250+G253+G254+G257+G258+G259+G260+G261+G263+G264+G265+G269+G291+G292+G293+G316+G317</f>
        <v>22829.48</v>
      </c>
      <c r="H506" s="118" t="n">
        <f aca="false">H213+H220+H227+H228+H230+H229+H231+H234+H235+H236+H245+H247+H248+H249+H250+H253+H254+H257+H258+H259+H260+H261+H263+H264+H265+H269+H291+H292+H293+H316+H317</f>
        <v>10926.9</v>
      </c>
    </row>
    <row r="507" customFormat="false" ht="27" hidden="false" customHeight="true" outlineLevel="0" collapsed="false">
      <c r="A507" s="18"/>
      <c r="B507" s="18"/>
      <c r="D507" s="120" t="s">
        <v>510</v>
      </c>
      <c r="E507" s="121"/>
      <c r="F507" s="122"/>
      <c r="G507" s="118" t="n">
        <f aca="false">G309+G308+G307+G295+G285+G278+G270</f>
        <v>16404.75</v>
      </c>
      <c r="H507" s="118" t="n">
        <f aca="false">H309+H308+H307+H295+H285+H278+H270</f>
        <v>24275.55</v>
      </c>
    </row>
    <row r="508" customFormat="false" ht="27" hidden="false" customHeight="true" outlineLevel="0" collapsed="false">
      <c r="A508" s="18"/>
      <c r="B508" s="18"/>
      <c r="D508" s="120" t="s">
        <v>511</v>
      </c>
      <c r="E508" s="121"/>
      <c r="F508" s="122"/>
      <c r="G508" s="118" t="n">
        <f aca="false">G165+G193+G194+G201+G209+G211+G212+G237+G238+G239+G240+G241+G242+G243+G244+G246+G252+G256+G262+G294+G411+G417+G443+G455</f>
        <v>97532.79</v>
      </c>
      <c r="H508" s="119" t="n">
        <f aca="false">H165+H193+H194+H201+H209+H211+H212+H237+H238+H239+H240+H241+H242+H243+H244+H246+H252+H256+H262+H294+H411+H417+H443+H455</f>
        <v>74191.303</v>
      </c>
    </row>
    <row r="509" customFormat="false" ht="27" hidden="false" customHeight="true" outlineLevel="0" collapsed="false">
      <c r="A509" s="18"/>
      <c r="B509" s="18"/>
      <c r="D509" s="112" t="s">
        <v>512</v>
      </c>
      <c r="E509" s="112"/>
      <c r="F509" s="112"/>
      <c r="G509" s="123" t="n">
        <f aca="false">SUM(G505:G508)</f>
        <v>146139.86</v>
      </c>
      <c r="H509" s="123" t="n">
        <f aca="false">SUM(H505:H508)</f>
        <v>118658.523</v>
      </c>
    </row>
    <row r="510" customFormat="false" ht="15" hidden="false" customHeight="true" outlineLevel="0" collapsed="false">
      <c r="A510" s="18"/>
      <c r="B510" s="18"/>
      <c r="F510" s="89"/>
      <c r="G510" s="90"/>
      <c r="H510" s="91"/>
    </row>
    <row r="511" customFormat="false" ht="27" hidden="false" customHeight="true" outlineLevel="0" collapsed="false">
      <c r="A511" s="18"/>
      <c r="B511" s="18"/>
      <c r="D511" s="112" t="s">
        <v>513</v>
      </c>
      <c r="E511" s="112"/>
      <c r="F511" s="112"/>
      <c r="G511" s="112"/>
      <c r="H511" s="112"/>
    </row>
    <row r="512" customFormat="false" ht="27" hidden="false" customHeight="true" outlineLevel="0" collapsed="false">
      <c r="A512" s="18"/>
      <c r="B512" s="18"/>
      <c r="D512" s="113"/>
      <c r="E512" s="114"/>
      <c r="F512" s="89"/>
      <c r="G512" s="9" t="s">
        <v>2</v>
      </c>
      <c r="H512" s="9" t="s">
        <v>3</v>
      </c>
    </row>
    <row r="513" customFormat="false" ht="27" hidden="false" customHeight="true" outlineLevel="0" collapsed="false">
      <c r="A513" s="18"/>
      <c r="B513" s="18"/>
      <c r="D513" s="124" t="s">
        <v>514</v>
      </c>
      <c r="E513" s="116"/>
      <c r="F513" s="117"/>
      <c r="G513" s="118" t="n">
        <f aca="false">G321+G323+G326+G336+G339+G341+G346+G349+G351+G361+G366+G367+E485+G485+H485+I485</f>
        <v>95975.81</v>
      </c>
      <c r="H513" s="118" t="n">
        <f aca="false">H321+H323+H326+H336+H339+H341+H346+H349+H351+H361+H366+H367+E495+G495+H495+I495</f>
        <v>67454.7</v>
      </c>
    </row>
    <row r="514" customFormat="false" ht="27" hidden="false" customHeight="true" outlineLevel="0" collapsed="false">
      <c r="A514" s="18"/>
      <c r="B514" s="18"/>
      <c r="D514" s="124" t="s">
        <v>515</v>
      </c>
      <c r="E514" s="116"/>
      <c r="F514" s="117"/>
      <c r="G514" s="118" t="n">
        <f aca="false">G332+G347+G353+E486+G486+H486+I486</f>
        <v>0</v>
      </c>
      <c r="H514" s="118" t="n">
        <f aca="false">H332+H347+H353+E496+G496++H496+I496</f>
        <v>0</v>
      </c>
    </row>
    <row r="515" s="125" customFormat="true" ht="27" hidden="false" customHeight="true" outlineLevel="0" collapsed="false">
      <c r="A515" s="18"/>
      <c r="B515" s="18"/>
      <c r="C515" s="1"/>
      <c r="D515" s="124" t="s">
        <v>516</v>
      </c>
      <c r="E515" s="116"/>
      <c r="F515" s="117"/>
      <c r="G515" s="118" t="n">
        <f aca="false">G324+G328+G329+G333+G334+G335+G352+G354+G355+G360+G363+G364+G365+E487+G487+H487+I487</f>
        <v>22517.55</v>
      </c>
      <c r="H515" s="118" t="n">
        <f aca="false">H324+H328+H329+H333+H334+H335+H352+H354+H355+H360+H363+H364+H365+E497+G497+H497+I497</f>
        <v>15755.58</v>
      </c>
      <c r="I515" s="6"/>
    </row>
    <row r="516" s="125" customFormat="true" ht="27" hidden="false" customHeight="true" outlineLevel="0" collapsed="false">
      <c r="A516" s="18"/>
      <c r="B516" s="18"/>
      <c r="C516" s="1"/>
      <c r="D516" s="126" t="s">
        <v>517</v>
      </c>
      <c r="E516" s="121"/>
      <c r="F516" s="122"/>
      <c r="G516" s="127" t="n">
        <f aca="false">G318+G319</f>
        <v>0</v>
      </c>
      <c r="H516" s="118" t="n">
        <f aca="false">H318+H319</f>
        <v>0</v>
      </c>
      <c r="I516" s="6"/>
    </row>
    <row r="517" customFormat="false" ht="27" hidden="false" customHeight="true" outlineLevel="0" collapsed="false">
      <c r="A517" s="18"/>
      <c r="B517" s="18"/>
      <c r="D517" s="128" t="s">
        <v>518</v>
      </c>
      <c r="E517" s="128"/>
      <c r="F517" s="128"/>
      <c r="G517" s="123" t="n">
        <f aca="false">SUM(G513:G516)</f>
        <v>118493.36</v>
      </c>
      <c r="H517" s="123" t="n">
        <f aca="false">SUM(H513:H516)</f>
        <v>83210.28</v>
      </c>
    </row>
    <row r="518" customFormat="false" ht="27" hidden="false" customHeight="true" outlineLevel="0" collapsed="false">
      <c r="A518" s="18"/>
      <c r="B518" s="18"/>
      <c r="D518" s="129" t="s">
        <v>519</v>
      </c>
      <c r="E518" s="130"/>
      <c r="F518" s="131"/>
      <c r="G518" s="88" t="n">
        <f aca="false">G322+G325+G342+G369+E489+G489+H489+I489</f>
        <v>61013.38</v>
      </c>
      <c r="H518" s="88" t="n">
        <f aca="false">H322+H325+H342+H369+E499+G499+H499+I499</f>
        <v>37539.54</v>
      </c>
    </row>
    <row r="519" customFormat="false" ht="27" hidden="false" customHeight="true" outlineLevel="0" collapsed="false">
      <c r="A519" s="18"/>
      <c r="B519" s="18"/>
      <c r="D519" s="124" t="s">
        <v>520</v>
      </c>
      <c r="E519" s="116"/>
      <c r="F519" s="117"/>
      <c r="G519" s="118" t="n">
        <f aca="false">G330+G348+G362+G395+E490+G490+H490+I490</f>
        <v>23265.59</v>
      </c>
      <c r="H519" s="118" t="n">
        <f aca="false">H330+H348+H362+H395+E500+G500+H500+I500</f>
        <v>12436</v>
      </c>
    </row>
    <row r="520" customFormat="false" ht="27" hidden="false" customHeight="true" outlineLevel="0" collapsed="false">
      <c r="A520" s="18"/>
      <c r="B520" s="18"/>
      <c r="D520" s="124" t="s">
        <v>521</v>
      </c>
      <c r="E520" s="116"/>
      <c r="F520" s="117"/>
      <c r="G520" s="118" t="n">
        <f aca="false">G357+G358+G359+G397+E491+G491+H491+I491</f>
        <v>0</v>
      </c>
      <c r="H520" s="118" t="n">
        <f aca="false">H357+H358+H359+H397+E501+G501+H501+I501</f>
        <v>0</v>
      </c>
    </row>
    <row r="521" customFormat="false" ht="27" hidden="false" customHeight="true" outlineLevel="0" collapsed="false">
      <c r="A521" s="18"/>
      <c r="B521" s="18"/>
      <c r="D521" s="132" t="s">
        <v>522</v>
      </c>
      <c r="E521" s="132"/>
      <c r="F521" s="132"/>
      <c r="G521" s="133" t="n">
        <f aca="false">SUM(G518:G520)</f>
        <v>84278.97</v>
      </c>
      <c r="H521" s="133" t="n">
        <f aca="false">SUM(H518:H520)</f>
        <v>49975.54</v>
      </c>
    </row>
    <row r="522" customFormat="false" ht="27" hidden="false" customHeight="true" outlineLevel="0" collapsed="false">
      <c r="A522" s="18"/>
      <c r="B522" s="18"/>
      <c r="D522" s="112" t="s">
        <v>523</v>
      </c>
      <c r="E522" s="112"/>
      <c r="F522" s="112"/>
      <c r="G522" s="118" t="n">
        <f aca="false">G517+G521</f>
        <v>202772.33</v>
      </c>
      <c r="H522" s="118" t="n">
        <f aca="false">H517+H521</f>
        <v>133185.82</v>
      </c>
    </row>
    <row r="523" customFormat="false" ht="15" hidden="false" customHeight="true" outlineLevel="0" collapsed="false">
      <c r="A523" s="18"/>
      <c r="B523" s="18"/>
      <c r="F523" s="89"/>
      <c r="G523" s="90"/>
      <c r="H523" s="91"/>
    </row>
    <row r="524" customFormat="false" ht="27" hidden="false" customHeight="true" outlineLevel="0" collapsed="false">
      <c r="A524" s="134"/>
      <c r="B524" s="134"/>
      <c r="C524" s="135"/>
      <c r="D524" s="136" t="s">
        <v>524</v>
      </c>
      <c r="E524" s="137"/>
      <c r="F524" s="138"/>
      <c r="G524" s="123" t="n">
        <f aca="false">G164+G337+G411+G417+G443+G455+G464</f>
        <v>348912.19</v>
      </c>
      <c r="H524" s="123" t="n">
        <f aca="false">H164+H337+H411+H417+H443+H455+H464</f>
        <v>251844.343</v>
      </c>
      <c r="I524" s="125"/>
    </row>
    <row r="525" customFormat="false" ht="27" hidden="false" customHeight="true" outlineLevel="0" collapsed="false">
      <c r="A525" s="134"/>
      <c r="B525" s="134"/>
      <c r="C525" s="135"/>
      <c r="D525" s="136" t="s">
        <v>525</v>
      </c>
      <c r="E525" s="137"/>
      <c r="F525" s="138"/>
      <c r="G525" s="123" t="n">
        <f aca="false">G4+G439+G448</f>
        <v>338937.72</v>
      </c>
      <c r="H525" s="123" t="n">
        <f aca="false">H4+H439+H448</f>
        <v>251605.89</v>
      </c>
      <c r="I525" s="125"/>
    </row>
    <row r="526" customFormat="false" ht="16.5" hidden="false" customHeight="false" outlineLevel="0" collapsed="false">
      <c r="A526" s="18"/>
      <c r="B526" s="18"/>
      <c r="F526" s="89"/>
      <c r="G526" s="90"/>
      <c r="H526" s="91"/>
    </row>
    <row r="527" customFormat="false" ht="16.5" hidden="false" customHeight="false" outlineLevel="0" collapsed="false">
      <c r="A527" s="139" t="s">
        <v>526</v>
      </c>
      <c r="B527" s="139"/>
      <c r="D527" s="1" t="s">
        <v>527</v>
      </c>
      <c r="F527" s="89"/>
      <c r="G527" s="90"/>
      <c r="H527" s="91"/>
    </row>
    <row r="528" customFormat="false" ht="16.5" hidden="false" customHeight="false" outlineLevel="0" collapsed="false">
      <c r="A528" s="18"/>
      <c r="B528" s="18"/>
      <c r="F528" s="89"/>
      <c r="G528" s="90"/>
      <c r="H528" s="91"/>
    </row>
  </sheetData>
  <mergeCells count="45">
    <mergeCell ref="A480:I480"/>
    <mergeCell ref="A482:I482"/>
    <mergeCell ref="A483:C483"/>
    <mergeCell ref="E483:F483"/>
    <mergeCell ref="A484:C484"/>
    <mergeCell ref="E484:F484"/>
    <mergeCell ref="A485:C485"/>
    <mergeCell ref="E485:F485"/>
    <mergeCell ref="A486:C486"/>
    <mergeCell ref="E486:F486"/>
    <mergeCell ref="A487:C487"/>
    <mergeCell ref="E487:F487"/>
    <mergeCell ref="A488:C488"/>
    <mergeCell ref="D488:I488"/>
    <mergeCell ref="A489:C489"/>
    <mergeCell ref="E489:F489"/>
    <mergeCell ref="A490:C490"/>
    <mergeCell ref="E490:F490"/>
    <mergeCell ref="A491:C491"/>
    <mergeCell ref="E491:F491"/>
    <mergeCell ref="A492:I492"/>
    <mergeCell ref="A493:C493"/>
    <mergeCell ref="E493:F493"/>
    <mergeCell ref="A494:C494"/>
    <mergeCell ref="E494:F494"/>
    <mergeCell ref="A495:C495"/>
    <mergeCell ref="E495:F495"/>
    <mergeCell ref="A496:C496"/>
    <mergeCell ref="E496:F496"/>
    <mergeCell ref="A497:C497"/>
    <mergeCell ref="E497:F497"/>
    <mergeCell ref="A498:C498"/>
    <mergeCell ref="D498:I498"/>
    <mergeCell ref="A499:C499"/>
    <mergeCell ref="E499:F499"/>
    <mergeCell ref="A500:C500"/>
    <mergeCell ref="E500:F500"/>
    <mergeCell ref="A501:C501"/>
    <mergeCell ref="E501:F501"/>
    <mergeCell ref="D503:H503"/>
    <mergeCell ref="D509:F509"/>
    <mergeCell ref="D511:H511"/>
    <mergeCell ref="D517:F517"/>
    <mergeCell ref="D521:F521"/>
    <mergeCell ref="D522:F522"/>
  </mergeCells>
  <printOptions headings="false" gridLines="false" gridLinesSet="true" horizontalCentered="false" verticalCentered="false"/>
  <pageMargins left="0.39375" right="0.39375" top="1.0625" bottom="0.984027777777778" header="0.511805555555556" footer="0.511811023622047"/>
  <pageSetup paperSize="8" scale="100" fitToWidth="1" fitToHeight="0" pageOrder="downThenOver" orientation="portrait" blackAndWhite="false" draft="false" cellComments="none" horizontalDpi="300" verticalDpi="300" copies="1"/>
  <headerFooter differentFirst="false" differentOddEven="false">
    <oddHeader>&amp;LBCE 0000.000.000&amp;C&amp;14Annexe 4bis. COMPTES DE RESULTATS&amp;RC - ASBL - 3.&amp;P </oddHeader>
    <oddFooter/>
  </headerFooter>
  <rowBreaks count="3" manualBreakCount="3">
    <brk id="47" man="true" max="16383" min="0"/>
    <brk id="437" man="true" max="16383" min="0"/>
    <brk id="479" man="true" max="16383" min="0"/>
  </rowBreak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9465f9-ab59-40cd-8c0d-2df6ffbec04f">
      <Terms xmlns="http://schemas.microsoft.com/office/infopath/2007/PartnerControls"/>
    </lcf76f155ced4ddcb4097134ff3c332f>
    <TaxCatchAll xmlns="1438afce-9855-4c54-a065-32390a21b76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01833646502C4D826A332D730F3962" ma:contentTypeVersion="15" ma:contentTypeDescription="Crée un document." ma:contentTypeScope="" ma:versionID="c3fd5c552407fdb7082233e756ef95a4">
  <xsd:schema xmlns:xsd="http://www.w3.org/2001/XMLSchema" xmlns:xs="http://www.w3.org/2001/XMLSchema" xmlns:p="http://schemas.microsoft.com/office/2006/metadata/properties" xmlns:ns2="a69465f9-ab59-40cd-8c0d-2df6ffbec04f" xmlns:ns3="1438afce-9855-4c54-a065-32390a21b76c" targetNamespace="http://schemas.microsoft.com/office/2006/metadata/properties" ma:root="true" ma:fieldsID="fea2f80c634d6b57cae65dd49710da59" ns2:_="" ns3:_="">
    <xsd:import namespace="a69465f9-ab59-40cd-8c0d-2df6ffbec04f"/>
    <xsd:import namespace="1438afce-9855-4c54-a065-32390a21b7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465f9-ab59-40cd-8c0d-2df6ffbec0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f5648a96-cea2-4c1b-af13-24c66345d7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8afce-9855-4c54-a065-32390a21b76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9337327-d337-41a4-a080-7df01fed74e3}" ma:internalName="TaxCatchAll" ma:showField="CatchAllData" ma:web="1438afce-9855-4c54-a065-32390a21b7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09975-8ADE-41E6-9FD2-480729F11D05}">
  <ds:schemaRefs>
    <ds:schemaRef ds:uri="http://schemas.microsoft.com/office/2006/metadata/properties"/>
    <ds:schemaRef ds:uri="http://schemas.microsoft.com/office/infopath/2007/PartnerControls"/>
    <ds:schemaRef ds:uri="8d7d9586-5042-462f-a887-d2116a339756"/>
  </ds:schemaRefs>
</ds:datastoreItem>
</file>

<file path=customXml/itemProps2.xml><?xml version="1.0" encoding="utf-8"?>
<ds:datastoreItem xmlns:ds="http://schemas.openxmlformats.org/officeDocument/2006/customXml" ds:itemID="{F8FEB4F1-CD08-4A37-926C-8CE5EDF748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89990-C718-4B58-BFDF-459B54C251A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1996-10-21T11:03:58Z</dcterms:created>
  <dc:creator>Microsoft Corporation</dc:creator>
  <dc:description/>
  <dc:language>fr-BE</dc:language>
  <cp:lastModifiedBy>Bernard Fortz</cp:lastModifiedBy>
  <cp:lastPrinted>2019-10-10T10:11:34Z</cp:lastPrinted>
  <dcterms:modified xsi:type="dcterms:W3CDTF">2025-06-03T20:37:48Z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0x010100AC01833646502C4D826A332D730F3962</vt:lpwstr>
  </property>
</Properties>
</file>